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trlProps/ctrlProp29.xml" ContentType="application/vnd.ms-excel.contro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25.xml" ContentType="application/vnd.ms-excel.controlproperties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trlProps/ctrlProp14.xml" ContentType="application/vnd.ms-excel.controlproperties+xml"/>
  <Override PartName="/xl/ctrlProps/ctrlProp32.xml" ContentType="application/vnd.ms-excel.controlproperties+xml"/>
  <Override PartName="/xl/ctrlProps/ctrlProp23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trlProps/ctrlProp12.xml" ContentType="application/vnd.ms-excel.controlproperties+xml"/>
  <Override PartName="/xl/ctrlProps/ctrlProp30.xml" ContentType="application/vnd.ms-excel.controlproperties+xml"/>
  <Override PartName="/xl/ctrlProps/ctrlProp21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8.xml" ContentType="application/vnd.ms-excel.controlproperti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26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3.xml" ContentType="application/vnd.ms-excel.controlproperties+xml"/>
  <Override PartName="/xl/ctrlProps/ctrlProp22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11.xml" ContentType="application/vnd.ms-excel.controlproperties+xml"/>
  <Override PartName="/xl/ctrlProps/ctrlProp20.xml" ContentType="application/vnd.ms-excel.controlproperties+xml"/>
  <Override PartName="/xl/ctrlProps/ctrlProp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390" yWindow="555" windowWidth="17400" windowHeight="9405" tabRatio="690" activeTab="4"/>
  </bookViews>
  <sheets>
    <sheet name="Principal" sheetId="1" r:id="rId1"/>
    <sheet name="1. Labores en Campo" sheetId="2" r:id="rId2"/>
    <sheet name="2. Movilidad Operativa" sheetId="3" r:id="rId3"/>
    <sheet name="3. Consumos Administrativos" sheetId="4" r:id="rId4"/>
    <sheet name="Resultados" sheetId="9" r:id="rId5"/>
    <sheet name="Soja 1ra" sheetId="13" r:id="rId6"/>
    <sheet name="Soja 2da" sheetId="15" r:id="rId7"/>
    <sheet name="Maiz temprano" sheetId="16" r:id="rId8"/>
    <sheet name="Maiz tardio" sheetId="14" r:id="rId9"/>
    <sheet name="Girasol" sheetId="12" r:id="rId10"/>
    <sheet name="Trigo" sheetId="18" r:id="rId11"/>
    <sheet name="Cebada" sheetId="17" r:id="rId12"/>
    <sheet name="Sorgo" sheetId="11" r:id="rId13"/>
    <sheet name="Base de datos" sheetId="7" state="hidden" r:id="rId14"/>
    <sheet name="Base" sheetId="8" state="hidden" r:id="rId15"/>
  </sheets>
  <definedNames>
    <definedName name="cebada">Cebada!$B$2</definedName>
    <definedName name="cebada_1">Cebada!$C$3</definedName>
    <definedName name="dias_invierno">Base!$L$2</definedName>
    <definedName name="dias_laborales">'3. Consumos Administrativos'!$C$9</definedName>
    <definedName name="dias_verano">Base!$L$3</definedName>
    <definedName name="girasol">Girasol!$B$2</definedName>
    <definedName name="girasol_1">Girasol!$C$3</definedName>
    <definedName name="Huella_Total">Resultados!$E$6</definedName>
    <definedName name="Maiz_1">'Maiz temprano'!$C$3</definedName>
    <definedName name="Maiz_2">'Maiz tardio'!$C$3</definedName>
    <definedName name="maiz_tardio">'Maiz tardio'!$B$2</definedName>
    <definedName name="maiz_temprano">'Maiz temprano'!$B$2</definedName>
    <definedName name="soja">'Soja 1ra'!$B$2</definedName>
    <definedName name="soja_1">'Soja 1ra'!$C$3</definedName>
    <definedName name="soja_1era">'1. Labores en Campo'!#REF!</definedName>
    <definedName name="soja_2">'Soja 2da'!$C$3</definedName>
    <definedName name="soja_primera">'Soja 1ra'!$B$2</definedName>
    <definedName name="soja_segunda">'Soja 2da'!$B$2</definedName>
    <definedName name="sorgo">Sorgo!$B$2</definedName>
    <definedName name="sorgo_1">Sorgo!$C$3</definedName>
    <definedName name="trigo">Trigo!$B$2</definedName>
    <definedName name="trigo_1">Trigo!$C$3</definedName>
  </definedNames>
  <calcPr calcId="125725"/>
</workbook>
</file>

<file path=xl/calcChain.xml><?xml version="1.0" encoding="utf-8"?>
<calcChain xmlns="http://schemas.openxmlformats.org/spreadsheetml/2006/main">
  <c r="G12" i="9"/>
  <c r="G13"/>
  <c r="G11"/>
  <c r="G18"/>
  <c r="G19"/>
  <c r="G20"/>
  <c r="G21"/>
  <c r="G22"/>
  <c r="G23"/>
  <c r="G24"/>
  <c r="G25"/>
  <c r="G26"/>
  <c r="G27"/>
  <c r="G28"/>
  <c r="G29"/>
  <c r="G30"/>
  <c r="G31"/>
  <c r="G32"/>
  <c r="G17"/>
  <c r="D11" i="11" l="1"/>
  <c r="D21" s="1"/>
  <c r="D11" i="17"/>
  <c r="D21" s="1"/>
  <c r="D11" i="12"/>
  <c r="D21" s="1"/>
  <c r="D11" i="14"/>
  <c r="D21" s="1"/>
  <c r="D11" i="16"/>
  <c r="D11" i="15"/>
  <c r="D21" s="1"/>
  <c r="D11" i="18"/>
  <c r="D11" i="13"/>
  <c r="H19" i="4"/>
  <c r="H20"/>
  <c r="H18"/>
  <c r="H17"/>
  <c r="E6" i="17"/>
  <c r="E6" i="18"/>
  <c r="D19" i="13"/>
  <c r="D19" i="15"/>
  <c r="E15" i="2" l="1"/>
  <c r="E82" i="8"/>
  <c r="E86" s="1"/>
  <c r="F82"/>
  <c r="F86" s="1"/>
  <c r="F89" s="1"/>
  <c r="G82"/>
  <c r="G85" s="1"/>
  <c r="H82"/>
  <c r="H86" s="1"/>
  <c r="I82"/>
  <c r="J82"/>
  <c r="J86" s="1"/>
  <c r="J89" s="1"/>
  <c r="J90" s="1"/>
  <c r="F39" i="4" s="1"/>
  <c r="K82" i="8"/>
  <c r="K86" s="1"/>
  <c r="K89" s="1"/>
  <c r="L82"/>
  <c r="L86" s="1"/>
  <c r="L89" s="1"/>
  <c r="M82"/>
  <c r="D82"/>
  <c r="D84" s="1"/>
  <c r="L90" l="1"/>
  <c r="F41" i="4" s="1"/>
  <c r="F90" i="8"/>
  <c r="F35" i="4" s="1"/>
  <c r="K90" i="8"/>
  <c r="F40" i="4" s="1"/>
  <c r="D88" i="8"/>
  <c r="D86"/>
  <c r="L85"/>
  <c r="H84"/>
  <c r="H89" s="1"/>
  <c r="H90" s="1"/>
  <c r="F37" i="4" s="1"/>
  <c r="H85" i="8"/>
  <c r="H87"/>
  <c r="G88"/>
  <c r="G86"/>
  <c r="G89" s="1"/>
  <c r="G90" s="1"/>
  <c r="F36" i="4" s="1"/>
  <c r="G84" i="8"/>
  <c r="G87"/>
  <c r="F84"/>
  <c r="F87"/>
  <c r="F85"/>
  <c r="F88"/>
  <c r="E84"/>
  <c r="E87"/>
  <c r="E85"/>
  <c r="E89" s="1"/>
  <c r="E90" s="1"/>
  <c r="F34" i="4" s="1"/>
  <c r="E88" i="8"/>
  <c r="D87"/>
  <c r="D85"/>
  <c r="M84"/>
  <c r="M87"/>
  <c r="M85"/>
  <c r="M88"/>
  <c r="M86"/>
  <c r="M89" s="1"/>
  <c r="M90" s="1"/>
  <c r="F42" i="4" s="1"/>
  <c r="L87" i="8"/>
  <c r="L84"/>
  <c r="L88"/>
  <c r="K87"/>
  <c r="K85"/>
  <c r="K84"/>
  <c r="K88"/>
  <c r="J87"/>
  <c r="J85"/>
  <c r="J84"/>
  <c r="J88"/>
  <c r="I87"/>
  <c r="I85"/>
  <c r="I89" s="1"/>
  <c r="I90" s="1"/>
  <c r="F38" i="4" s="1"/>
  <c r="I84" i="8"/>
  <c r="I88"/>
  <c r="I86"/>
  <c r="H88"/>
  <c r="D89" l="1"/>
  <c r="D90" s="1"/>
  <c r="F33" i="4" s="1"/>
  <c r="F43" s="1"/>
  <c r="H48"/>
  <c r="H54"/>
  <c r="H53" l="1"/>
  <c r="H55" s="1"/>
  <c r="H47"/>
  <c r="H49"/>
  <c r="H46"/>
  <c r="H50" l="1"/>
  <c r="H21"/>
  <c r="B19" i="12"/>
  <c r="D19" s="1"/>
  <c r="E17"/>
  <c r="E16"/>
  <c r="E15"/>
  <c r="D13"/>
  <c r="D12"/>
  <c r="E6"/>
  <c r="D19" i="14"/>
  <c r="E17"/>
  <c r="E16"/>
  <c r="E15"/>
  <c r="D13"/>
  <c r="D12"/>
  <c r="E6"/>
  <c r="E17" i="15"/>
  <c r="E16"/>
  <c r="E15"/>
  <c r="D13"/>
  <c r="D12"/>
  <c r="E6"/>
  <c r="B19" i="17"/>
  <c r="D19" s="1"/>
  <c r="E17"/>
  <c r="E16"/>
  <c r="E15"/>
  <c r="D13"/>
  <c r="D12"/>
  <c r="B19" i="18"/>
  <c r="D19" s="1"/>
  <c r="E17"/>
  <c r="E16"/>
  <c r="E15"/>
  <c r="D13"/>
  <c r="D12"/>
  <c r="D19" i="16"/>
  <c r="E17"/>
  <c r="E16"/>
  <c r="E15"/>
  <c r="D13"/>
  <c r="D12"/>
  <c r="E6"/>
  <c r="E17" i="13"/>
  <c r="E16"/>
  <c r="E15"/>
  <c r="D13"/>
  <c r="D12"/>
  <c r="E6"/>
  <c r="B19" i="11"/>
  <c r="D19" s="1"/>
  <c r="E17"/>
  <c r="E16"/>
  <c r="E15"/>
  <c r="D13"/>
  <c r="D12"/>
  <c r="E6"/>
  <c r="D21" i="16" l="1"/>
  <c r="D21" i="13"/>
  <c r="E27" i="2" s="1"/>
  <c r="D21" i="18"/>
  <c r="D22" i="13"/>
  <c r="E30" i="2"/>
  <c r="E21"/>
  <c r="E23" i="9" s="1"/>
  <c r="E20" i="2"/>
  <c r="E22" i="9" s="1"/>
  <c r="E19" i="2"/>
  <c r="E21" i="9" s="1"/>
  <c r="E18" i="2"/>
  <c r="E20" i="9" s="1"/>
  <c r="E17" i="2"/>
  <c r="E19" i="9" s="1"/>
  <c r="E16" i="2"/>
  <c r="E18" i="9" s="1"/>
  <c r="E14" i="2"/>
  <c r="E17" i="9" s="1"/>
  <c r="E32" i="2"/>
  <c r="E31"/>
  <c r="E28"/>
  <c r="E34"/>
  <c r="J3" i="4"/>
  <c r="E29" i="9" s="1"/>
  <c r="J5" i="4"/>
  <c r="E31" i="9" s="1"/>
  <c r="J4" i="4"/>
  <c r="E30" i="9" s="1"/>
  <c r="E29" i="2"/>
  <c r="K14" i="7"/>
  <c r="D23" i="3"/>
  <c r="K38" i="7"/>
  <c r="K34"/>
  <c r="K35"/>
  <c r="K36"/>
  <c r="D15" i="3"/>
  <c r="H14" i="4"/>
  <c r="D22" i="3"/>
  <c r="D16"/>
  <c r="D41"/>
  <c r="D42"/>
  <c r="D30"/>
  <c r="E33" i="2" l="1"/>
  <c r="D22" i="14"/>
  <c r="D22" i="11"/>
  <c r="D22" i="12"/>
  <c r="D22" i="18"/>
  <c r="D22" i="16"/>
  <c r="E23" i="2"/>
  <c r="D22" i="17"/>
  <c r="D22" i="15"/>
  <c r="D28" i="3"/>
  <c r="D29"/>
  <c r="E24" i="2" l="1"/>
  <c r="E11" i="9"/>
  <c r="K19" i="7"/>
  <c r="K18"/>
  <c r="K17"/>
  <c r="K16"/>
  <c r="F25" i="4" l="1"/>
  <c r="K41" i="7"/>
  <c r="K40"/>
  <c r="D40" i="3"/>
  <c r="D21"/>
  <c r="D43"/>
  <c r="D39"/>
  <c r="D14"/>
  <c r="D31"/>
  <c r="D44" l="1"/>
  <c r="G5" s="1"/>
  <c r="E27" i="9" s="1"/>
  <c r="D17" i="3"/>
  <c r="G2" s="1"/>
  <c r="E24" i="9" s="1"/>
  <c r="D32" i="3"/>
  <c r="G4" s="1"/>
  <c r="E26" i="9" s="1"/>
  <c r="D24" i="3"/>
  <c r="G3" s="1"/>
  <c r="E25" i="9" s="1"/>
  <c r="G7" i="3" l="1"/>
  <c r="E12" i="9" s="1"/>
  <c r="K56" i="7" l="1"/>
  <c r="K55"/>
  <c r="F26" i="4" l="1"/>
  <c r="F27" s="1"/>
  <c r="J6" s="1"/>
  <c r="E32" i="9" s="1"/>
  <c r="H15" i="4"/>
  <c r="H16"/>
  <c r="K54" i="7"/>
  <c r="K53"/>
  <c r="K52"/>
  <c r="K51"/>
  <c r="K50"/>
  <c r="K49"/>
  <c r="K48"/>
  <c r="K47"/>
  <c r="K46"/>
  <c r="K45"/>
  <c r="K44"/>
  <c r="K43"/>
  <c r="K42"/>
  <c r="K39"/>
  <c r="K37"/>
  <c r="K33"/>
  <c r="K32"/>
  <c r="K31"/>
  <c r="K30"/>
  <c r="K29"/>
  <c r="K28"/>
  <c r="K27"/>
  <c r="K26"/>
  <c r="K25"/>
  <c r="K24"/>
  <c r="K23"/>
  <c r="K22"/>
  <c r="K21"/>
  <c r="K20"/>
  <c r="K15"/>
  <c r="K13"/>
  <c r="K12"/>
  <c r="K11"/>
  <c r="K10"/>
  <c r="K9"/>
  <c r="K8"/>
  <c r="K7"/>
  <c r="K6"/>
  <c r="K5"/>
  <c r="C1"/>
  <c r="H22" i="4" l="1"/>
  <c r="J2" s="1"/>
  <c r="E28" i="9" l="1"/>
  <c r="J8" i="4"/>
  <c r="E6" i="9" s="1"/>
  <c r="E8" s="1"/>
  <c r="E13" l="1"/>
  <c r="I6"/>
</calcChain>
</file>

<file path=xl/sharedStrings.xml><?xml version="1.0" encoding="utf-8"?>
<sst xmlns="http://schemas.openxmlformats.org/spreadsheetml/2006/main" count="997" uniqueCount="299">
  <si>
    <t>Soja</t>
  </si>
  <si>
    <t>Campaña</t>
  </si>
  <si>
    <t>Transporte</t>
  </si>
  <si>
    <t>Emisiones (kgCO₂eq)</t>
  </si>
  <si>
    <t>Siembra</t>
  </si>
  <si>
    <t>Fertilización</t>
  </si>
  <si>
    <t>Pulverización Terrestre</t>
  </si>
  <si>
    <t>Pulverización Aérea</t>
  </si>
  <si>
    <t>kgCO₂eq</t>
  </si>
  <si>
    <t>Moto</t>
  </si>
  <si>
    <t>Auto Nafta</t>
  </si>
  <si>
    <t>PC Escritorio</t>
  </si>
  <si>
    <t>Resma Papel 75 grs- A4</t>
  </si>
  <si>
    <t>PC Portátil</t>
  </si>
  <si>
    <t>Resma Papel 75 grs-Oficio</t>
  </si>
  <si>
    <t>Radio</t>
  </si>
  <si>
    <t>Multifunción</t>
  </si>
  <si>
    <t>Impresora</t>
  </si>
  <si>
    <t>Calefacción</t>
  </si>
  <si>
    <t>Refrigeración</t>
  </si>
  <si>
    <t>Iluminación</t>
  </si>
  <si>
    <t xml:space="preserve">Estufa </t>
  </si>
  <si>
    <t>Ventilador</t>
  </si>
  <si>
    <t>Freezer</t>
  </si>
  <si>
    <t xml:space="preserve">Caloventor </t>
  </si>
  <si>
    <t>Aire Acondicionado</t>
  </si>
  <si>
    <t>Heladera</t>
  </si>
  <si>
    <t>Lámpara incandescente (60 W)</t>
  </si>
  <si>
    <t>Radiador eléctrico</t>
  </si>
  <si>
    <t>Dias laborales:</t>
  </si>
  <si>
    <t>Microondas</t>
  </si>
  <si>
    <t>Tubo fluorescente (40 W)</t>
  </si>
  <si>
    <t xml:space="preserve">Estufa Infrarroja </t>
  </si>
  <si>
    <t>Pava eléctrica</t>
  </si>
  <si>
    <t>Tubo fluorescente (30 W)</t>
  </si>
  <si>
    <t>Alcance</t>
  </si>
  <si>
    <t>Complejidad</t>
  </si>
  <si>
    <t>Grupo</t>
  </si>
  <si>
    <t>Subgrupo</t>
  </si>
  <si>
    <t>Caracteristicas</t>
  </si>
  <si>
    <t>Tipo de Fuente</t>
  </si>
  <si>
    <t>Consumo Promedio</t>
  </si>
  <si>
    <t>UM</t>
  </si>
  <si>
    <t>FE [KgCO2/UM]</t>
  </si>
  <si>
    <t>Código FE</t>
  </si>
  <si>
    <t>II</t>
  </si>
  <si>
    <t>Artefactos</t>
  </si>
  <si>
    <t>Generico</t>
  </si>
  <si>
    <t>Energía Eléctrica</t>
  </si>
  <si>
    <t>kW</t>
  </si>
  <si>
    <t>kWh</t>
  </si>
  <si>
    <t>Sin uso</t>
  </si>
  <si>
    <t>5 Minutos</t>
  </si>
  <si>
    <t>Fotocopiadora</t>
  </si>
  <si>
    <t xml:space="preserve">10 Minutos </t>
  </si>
  <si>
    <t xml:space="preserve">15 Minutos </t>
  </si>
  <si>
    <t>30 Minutos</t>
  </si>
  <si>
    <t>1 Hora</t>
  </si>
  <si>
    <t>2 Horas</t>
  </si>
  <si>
    <t xml:space="preserve">Dispenser </t>
  </si>
  <si>
    <t>Lámpara incandescente (40W)</t>
  </si>
  <si>
    <t>40W</t>
  </si>
  <si>
    <t>60W</t>
  </si>
  <si>
    <t>30W</t>
  </si>
  <si>
    <t>7W</t>
  </si>
  <si>
    <t>11W</t>
  </si>
  <si>
    <t>Fuente de emisión</t>
  </si>
  <si>
    <t>15W</t>
  </si>
  <si>
    <t>Factor Emisión [KgCO2/UM]</t>
  </si>
  <si>
    <t>I</t>
  </si>
  <si>
    <t>2500 kcal/h</t>
  </si>
  <si>
    <t>Gas</t>
  </si>
  <si>
    <t>m³/h</t>
  </si>
  <si>
    <t>m³</t>
  </si>
  <si>
    <t>h</t>
  </si>
  <si>
    <t>2000W</t>
  </si>
  <si>
    <t>1200W</t>
  </si>
  <si>
    <t xml:space="preserve">Estufa de Cuarzo </t>
  </si>
  <si>
    <t>km</t>
  </si>
  <si>
    <t>1600W</t>
  </si>
  <si>
    <t>Auto Diesel</t>
  </si>
  <si>
    <t>Auto GNC</t>
  </si>
  <si>
    <t>Camioneta Nafta</t>
  </si>
  <si>
    <t>Camioneta Diesel</t>
  </si>
  <si>
    <t>Insumos</t>
  </si>
  <si>
    <t>resma</t>
  </si>
  <si>
    <t>Estufa de Cuarzo (2 velas)</t>
  </si>
  <si>
    <t>Labores</t>
  </si>
  <si>
    <t>Aire Acondicionado (2200 frigorias)</t>
  </si>
  <si>
    <t>ha</t>
  </si>
  <si>
    <t>III</t>
  </si>
  <si>
    <t>Nafta</t>
  </si>
  <si>
    <t>lt/km</t>
  </si>
  <si>
    <t>lt</t>
  </si>
  <si>
    <t>Auto</t>
  </si>
  <si>
    <t>Sorgo</t>
  </si>
  <si>
    <t>Avena</t>
  </si>
  <si>
    <t>Cebada</t>
  </si>
  <si>
    <t>Centeno</t>
  </si>
  <si>
    <t>Diesel</t>
  </si>
  <si>
    <t>GNC</t>
  </si>
  <si>
    <t>m³/km</t>
  </si>
  <si>
    <t>Camioneta</t>
  </si>
  <si>
    <t>Papel</t>
  </si>
  <si>
    <t>tn/resma</t>
  </si>
  <si>
    <t>tn</t>
  </si>
  <si>
    <t>lt/ha</t>
  </si>
  <si>
    <t>Pulverizador</t>
  </si>
  <si>
    <t>Cosechadora</t>
  </si>
  <si>
    <t>Trigo</t>
  </si>
  <si>
    <t>Maíz</t>
  </si>
  <si>
    <t>Girasol</t>
  </si>
  <si>
    <t>Hectareas (Ha)</t>
  </si>
  <si>
    <t>Dias Verano</t>
  </si>
  <si>
    <t>Dias Invierno</t>
  </si>
  <si>
    <t>Cosecha avena</t>
  </si>
  <si>
    <t>Cosecha centeno</t>
  </si>
  <si>
    <t>Avión</t>
  </si>
  <si>
    <t>1. Labores en Campo</t>
  </si>
  <si>
    <t>3. Consumos Administrativos</t>
  </si>
  <si>
    <t>2. Movilidad Operativa</t>
  </si>
  <si>
    <t>Preparación del terreno</t>
  </si>
  <si>
    <t>Tractor</t>
  </si>
  <si>
    <t>lt/hora</t>
  </si>
  <si>
    <t>hora</t>
  </si>
  <si>
    <t>Secuestro</t>
  </si>
  <si>
    <t>Fuente</t>
  </si>
  <si>
    <t>CMNUCC</t>
  </si>
  <si>
    <t>Árboles</t>
  </si>
  <si>
    <t xml:space="preserve"> Huella Total </t>
  </si>
  <si>
    <t>Re-siembra</t>
  </si>
  <si>
    <t>Siembra + Fertilización</t>
  </si>
  <si>
    <t>Potencia Tractor (HP)</t>
  </si>
  <si>
    <t>Nombre Productor/Establecimiento</t>
  </si>
  <si>
    <t>Emisiones/Ha</t>
  </si>
  <si>
    <t>Emisiones Totales</t>
  </si>
  <si>
    <t>Climatización</t>
  </si>
  <si>
    <t>Resma Papel - A4</t>
  </si>
  <si>
    <t>Resma Papel - Oficio</t>
  </si>
  <si>
    <t>¿Cuántas resmas utilizan al año?*</t>
  </si>
  <si>
    <t>Días laborales*</t>
  </si>
  <si>
    <t>Insumos de Papel</t>
  </si>
  <si>
    <t>Medio de transporte</t>
  </si>
  <si>
    <t>Tablas por Cultivo:</t>
  </si>
  <si>
    <t>Cosecha Maíz</t>
  </si>
  <si>
    <t>Cosecha Trigo</t>
  </si>
  <si>
    <t>Cosecha Soja</t>
  </si>
  <si>
    <t>Cosecha Girasol</t>
  </si>
  <si>
    <t>Estufa a Gas</t>
  </si>
  <si>
    <t>Lámpara de bajo consumo (7 W)</t>
  </si>
  <si>
    <t>Lámpara de bajo consumo (11 W)</t>
  </si>
  <si>
    <t>Lámpara de bajo consumo (15 W)</t>
  </si>
  <si>
    <t>Lámpara halógena (40W)</t>
  </si>
  <si>
    <t>Lámpara halógena (60W)</t>
  </si>
  <si>
    <t>Lámpara halógena (100W)</t>
  </si>
  <si>
    <t>100W</t>
  </si>
  <si>
    <t>Lámparas LED</t>
  </si>
  <si>
    <t>Incandescente 20W</t>
  </si>
  <si>
    <t>Incandescente 40W</t>
  </si>
  <si>
    <t>Incandescente 60W</t>
  </si>
  <si>
    <t>Incandescente 75W</t>
  </si>
  <si>
    <t>Incandescente 100W</t>
  </si>
  <si>
    <t>Fluorescente compacta 8W</t>
  </si>
  <si>
    <t>Fluorescente compacta 12W</t>
  </si>
  <si>
    <t>Fluorescente compacta 15W</t>
  </si>
  <si>
    <t>Fluorescente compacta 20W</t>
  </si>
  <si>
    <t>Fluorescente compacta 23W</t>
  </si>
  <si>
    <t xml:space="preserve">Led 4W </t>
  </si>
  <si>
    <t>Led 6W</t>
  </si>
  <si>
    <t>Led 9W</t>
  </si>
  <si>
    <t>Led 11W</t>
  </si>
  <si>
    <t>Led 15W</t>
  </si>
  <si>
    <t>Tubo Led 9W</t>
  </si>
  <si>
    <t>Tubo Led 14W</t>
  </si>
  <si>
    <t>Tubo Led 18W</t>
  </si>
  <si>
    <t>Tubo Led 25W</t>
  </si>
  <si>
    <t>Tipo de Lámparas</t>
  </si>
  <si>
    <t>Usos artefactos electricos</t>
  </si>
  <si>
    <t>Micro</t>
  </si>
  <si>
    <t>Cuatriciclo</t>
  </si>
  <si>
    <t>Soja 2da</t>
  </si>
  <si>
    <t>Ha que cultivó</t>
  </si>
  <si>
    <t>Ha Totales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</si>
  <si>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</si>
  <si>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</si>
  <si>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</si>
  <si>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</si>
  <si>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</si>
  <si>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</si>
  <si>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</si>
  <si>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</si>
  <si>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</si>
  <si>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</si>
  <si>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</si>
  <si>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</si>
  <si>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</si>
  <si>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</si>
  <si>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2024/2025</t>
  </si>
  <si>
    <t>Campañas</t>
  </si>
  <si>
    <t>*Estimación de las emisiones a partir del consumo promedio de combustibles de cada labor (Donato, L., 2011, CIA - INTA)</t>
  </si>
  <si>
    <t>Preparación del terreno/Barbecho</t>
  </si>
  <si>
    <t>Cosecha Sorgo</t>
  </si>
  <si>
    <t>Cosecha Cebada</t>
  </si>
  <si>
    <t>Soja 1era</t>
  </si>
  <si>
    <t>Camión</t>
  </si>
  <si>
    <t xml:space="preserve">Camion </t>
  </si>
  <si>
    <t>D. Otras actividades que considere incorporar:</t>
  </si>
  <si>
    <t>Artefactos Eléctricos*</t>
  </si>
  <si>
    <t xml:space="preserve">*Aclaración: No se consideran en el cálculo los usos hogareños. </t>
  </si>
  <si>
    <t>Detalles:</t>
  </si>
  <si>
    <t xml:space="preserve"> </t>
  </si>
  <si>
    <t>Labores Previas</t>
  </si>
  <si>
    <t>Labores Cultivo*</t>
  </si>
  <si>
    <t>Ha cultivadas</t>
  </si>
  <si>
    <t>A. Monitoreo de Cultivos</t>
  </si>
  <si>
    <t>B. Abastecimiento de Insumos</t>
  </si>
  <si>
    <t xml:space="preserve">Cantidad de Aplicaciones </t>
  </si>
  <si>
    <t>Calculadora Huella de Carbono Agrícola</t>
  </si>
  <si>
    <t xml:space="preserve"> HC/Ha Totales</t>
  </si>
  <si>
    <t>Preparación del Terreno</t>
  </si>
  <si>
    <t>Cosecha</t>
  </si>
  <si>
    <t>C. Asistencia a Reuniones</t>
  </si>
  <si>
    <t>C. Asistencia a Reuniones/Participación en entidades</t>
  </si>
  <si>
    <t>D. Otras actividades</t>
  </si>
  <si>
    <t>Artefactos Eléctricos</t>
  </si>
  <si>
    <t>Maíz Temprano</t>
  </si>
  <si>
    <t>Maíz Tardío/2da</t>
  </si>
  <si>
    <t>Cantidad de artefactos</t>
  </si>
  <si>
    <t>Horas uso/día</t>
  </si>
  <si>
    <t>Total días de uso</t>
  </si>
  <si>
    <t>Invierno - Calefacción</t>
  </si>
  <si>
    <t>Verano - Refrigeración</t>
  </si>
  <si>
    <t>Incandescente</t>
  </si>
  <si>
    <t>20W</t>
  </si>
  <si>
    <t>75W</t>
  </si>
  <si>
    <t>Fluorescente compacta</t>
  </si>
  <si>
    <t>8W</t>
  </si>
  <si>
    <t>12W</t>
  </si>
  <si>
    <t>23W</t>
  </si>
  <si>
    <t>Led</t>
  </si>
  <si>
    <t xml:space="preserve">4W </t>
  </si>
  <si>
    <t>Tubo fluorescente</t>
  </si>
  <si>
    <t>18W</t>
  </si>
  <si>
    <t>36W</t>
  </si>
  <si>
    <t>58W</t>
  </si>
  <si>
    <t>Tubo Led</t>
  </si>
  <si>
    <t>9W</t>
  </si>
  <si>
    <t>14W</t>
  </si>
  <si>
    <t>25W</t>
  </si>
  <si>
    <t>Campo1</t>
  </si>
  <si>
    <t>Campo2</t>
  </si>
  <si>
    <t>Campo3</t>
  </si>
  <si>
    <t>Campo4</t>
  </si>
  <si>
    <t>Campo5</t>
  </si>
  <si>
    <t>Campo6</t>
  </si>
  <si>
    <t>Campo7</t>
  </si>
  <si>
    <t>Campo8</t>
  </si>
  <si>
    <t>Campo9</t>
  </si>
  <si>
    <t>Campo10</t>
  </si>
  <si>
    <t>Ref Tecn</t>
  </si>
  <si>
    <t>Seleccionado</t>
  </si>
  <si>
    <t>Ref Pot</t>
  </si>
  <si>
    <t>Factor de Emisión</t>
  </si>
  <si>
    <t>6W</t>
  </si>
  <si>
    <t>Tubo fluorescente 18W</t>
  </si>
  <si>
    <t>Tubo fluorescente 30W</t>
  </si>
  <si>
    <t>Tubo fluorescente 36W</t>
  </si>
  <si>
    <t>Tubo fluorescente 58W</t>
  </si>
  <si>
    <r>
      <t xml:space="preserve">En este apartado se estiman las emisiones por el consumo de </t>
    </r>
    <r>
      <rPr>
        <b/>
        <sz val="12"/>
        <color rgb="FF58595B"/>
        <rFont val="DIN Next Rounded LT Pro"/>
        <family val="2"/>
      </rPr>
      <t>papel</t>
    </r>
    <r>
      <rPr>
        <sz val="12"/>
        <color rgb="FF58595B"/>
        <rFont val="DIN Next Rounded LT Pro"/>
        <family val="2"/>
      </rPr>
      <t xml:space="preserve">, </t>
    </r>
    <r>
      <rPr>
        <b/>
        <sz val="12"/>
        <color rgb="FF58595B"/>
        <rFont val="DIN Next Rounded LT Pro"/>
        <family val="2"/>
      </rPr>
      <t>energía eléctrica  y/o combustibles fósiles</t>
    </r>
    <r>
      <rPr>
        <sz val="12"/>
        <color rgb="FF58595B"/>
        <rFont val="DIN Next Rounded LT Pro"/>
        <family val="2"/>
      </rPr>
      <t xml:space="preserve">, necesarios para realizar las tareas administrativas, asi como la iluminación y climatizacion de las instalaciones del Establecimiento que se utilizan para realizar dichas tareas durante la Campaña productiva considerada para el calculo. </t>
    </r>
  </si>
  <si>
    <r>
      <t xml:space="preserve">En este apartado se estiman las emisiones por el consumo de </t>
    </r>
    <r>
      <rPr>
        <b/>
        <sz val="12"/>
        <color rgb="FF58595B"/>
        <rFont val="DIN Next Rounded LT Pro"/>
        <family val="2"/>
      </rPr>
      <t xml:space="preserve">combustibles fósiles </t>
    </r>
    <r>
      <rPr>
        <sz val="12"/>
        <color rgb="FF58595B"/>
        <rFont val="DIN Next Rounded LT Pro"/>
        <family val="2"/>
      </rPr>
      <t>de los</t>
    </r>
    <r>
      <rPr>
        <b/>
        <sz val="12"/>
        <color rgb="FF58595B"/>
        <rFont val="DIN Next Rounded LT Pro"/>
        <family val="2"/>
      </rPr>
      <t xml:space="preserve"> </t>
    </r>
    <r>
      <rPr>
        <sz val="12"/>
        <color rgb="FF58595B"/>
        <rFont val="DIN Next Rounded LT Pro"/>
        <family val="2"/>
      </rPr>
      <t>traslados correspondientes a la logística interna del Establecimiento (compra de insumos, asistencia a reuniones, capacitaciones del personal, por citar algunos ejemplos), realizados durante la campaña considerada para el calculo.</t>
    </r>
  </si>
  <si>
    <r>
      <t xml:space="preserve">*Si no tiene contabilizada la cantidad de resmas, puede estimar el consumo de papel, considerando que: </t>
    </r>
    <r>
      <rPr>
        <b/>
        <i/>
        <sz val="11"/>
        <color rgb="FF58595B"/>
        <rFont val="DIN Next Rounded LT Pro"/>
        <family val="2"/>
      </rPr>
      <t>1 resma = 500 hojas</t>
    </r>
  </si>
  <si>
    <r>
      <t xml:space="preserve">En este primer apartado se estiman las emisiones por el </t>
    </r>
    <r>
      <rPr>
        <b/>
        <sz val="12"/>
        <color rgb="FF58595B"/>
        <rFont val="DIN Next Rounded LT Pro"/>
        <family val="2"/>
      </rPr>
      <t>consumo de combustibles fósiles</t>
    </r>
    <r>
      <rPr>
        <sz val="12"/>
        <color rgb="FF58595B"/>
        <rFont val="DIN Next Rounded LT Pro"/>
        <family val="2"/>
      </rPr>
      <t xml:space="preserve"> de las distintas labores que realizó para llevar adelante los principales cultivos de la Campaña productiva seleccionada.</t>
    </r>
  </si>
  <si>
    <r>
      <t>Estimación de las</t>
    </r>
    <r>
      <rPr>
        <b/>
        <sz val="12"/>
        <color rgb="FF58595B"/>
        <rFont val="DIN Next Rounded LT Pro"/>
        <family val="2"/>
      </rPr>
      <t xml:space="preserve"> Emisiones de Gases de Efecto Invernadero - GEI</t>
    </r>
    <r>
      <rPr>
        <sz val="12"/>
        <color rgb="FF58595B"/>
        <rFont val="DIN Next Rounded LT Pro"/>
      </rPr>
      <t>, traducidas a Emisiones de CO₂ (Dióxido de Carbono)</t>
    </r>
    <r>
      <rPr>
        <sz val="12"/>
        <color rgb="FF58595B"/>
        <rFont val="DIN Next Rounded LT Pro"/>
        <family val="2"/>
      </rPr>
      <t xml:space="preserve">, por los consumos de </t>
    </r>
    <r>
      <rPr>
        <b/>
        <sz val="12"/>
        <color rgb="FF58595B"/>
        <rFont val="DIN Next Rounded LT Pro"/>
        <family val="2"/>
      </rPr>
      <t>combustibles fósiles y energía eléctrica</t>
    </r>
    <r>
      <rPr>
        <sz val="12"/>
        <color rgb="FF58595B"/>
        <rFont val="DIN Next Rounded LT Pro"/>
        <family val="2"/>
      </rPr>
      <t>, de las distintas labores y actividades que los productores/establecimientos agrícolas llevan adelante durante cada campaña productiva.</t>
    </r>
  </si>
  <si>
    <t>Total Horas (hs)</t>
  </si>
  <si>
    <r>
      <t xml:space="preserve">Se recomienda para una mejor estimación, contabilizar y/o aproximar el </t>
    </r>
    <r>
      <rPr>
        <i/>
        <sz val="12"/>
        <color rgb="FF58595B"/>
        <rFont val="DIN Next Rounded LT Pro"/>
      </rPr>
      <t>total de los kilómetros</t>
    </r>
    <r>
      <rPr>
        <sz val="12"/>
        <color rgb="FF58595B"/>
        <rFont val="DIN Next Rounded LT Pro"/>
        <family val="2"/>
      </rPr>
      <t xml:space="preserve"> (∑km) de cada viaje/traslado que realizó durante la campaña.</t>
    </r>
  </si>
  <si>
    <t>Total de Km</t>
  </si>
  <si>
    <t xml:space="preserve">*Es necesario que complete la cantidad total de días que durante la Campaña se realizaron tareas administrativas. </t>
  </si>
  <si>
    <t>2. Monitoreo de Cultivos</t>
  </si>
  <si>
    <t>2. Asistencia a Reuniones</t>
  </si>
  <si>
    <t>2. Otras actividades</t>
  </si>
  <si>
    <t>3. Artefactos Eléctricos</t>
  </si>
  <si>
    <t>3. Iluminación</t>
  </si>
  <si>
    <t>3. Calefacción</t>
  </si>
  <si>
    <t>3. Refrigeración</t>
  </si>
  <si>
    <t>,</t>
  </si>
  <si>
    <t>1. Preparación del Terreno</t>
  </si>
  <si>
    <t>1. Siembra + Fertilización</t>
  </si>
  <si>
    <t>1. Re-siembra</t>
  </si>
  <si>
    <t>1. Fertilización</t>
  </si>
  <si>
    <t>1. Pulverización Terrestre</t>
  </si>
  <si>
    <t>1. Pulverización Aérea</t>
  </si>
  <si>
    <t>1. Cosecha</t>
  </si>
  <si>
    <t>Generales</t>
  </si>
  <si>
    <t>Maiz Temprano</t>
  </si>
  <si>
    <t>Maiz Tardio/2da</t>
  </si>
  <si>
    <t>Son necesarios para absorber (compensar) las emisiones que emitió durante la campaña.</t>
  </si>
  <si>
    <t>2. Compra de Insumos</t>
  </si>
  <si>
    <t>3. Consumo de Papel</t>
  </si>
  <si>
    <t>Resumen por apartado - Puntos Críticos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</si>
</sst>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#,##0.00\ _€"/>
    <numFmt numFmtId="166" formatCode="#,##0.0\ _€"/>
    <numFmt numFmtId="167" formatCode="0.0"/>
    <numFmt numFmtId="168" formatCode="#,##0.0"/>
  </numFmts>
  <fonts count="54">
    <font>
      <sz val="10"/>
      <color rgb="FF000000"/>
      <name val="Arial"/>
    </font>
    <font>
      <sz val="10"/>
      <name val="Arial"/>
      <family val="2"/>
    </font>
    <font>
      <sz val="14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name val="DIN Next Rounded LT Pro"/>
      <family val="2"/>
    </font>
    <font>
      <b/>
      <sz val="14"/>
      <color rgb="FF000000"/>
      <name val="DIN Next Rounded LT Pro"/>
      <family val="2"/>
    </font>
    <font>
      <b/>
      <sz val="12"/>
      <name val="DIN Next Rounded LT Pro"/>
      <family val="2"/>
    </font>
    <font>
      <b/>
      <sz val="12"/>
      <color rgb="FF000000"/>
      <name val="DIN Next Rounded LT Pro"/>
      <family val="2"/>
    </font>
    <font>
      <sz val="12"/>
      <name val="DIN Next Rounded LT Pro"/>
      <family val="2"/>
    </font>
    <font>
      <sz val="12"/>
      <color rgb="FF000000"/>
      <name val="DIN Next Rounded LT Pro"/>
      <family val="2"/>
    </font>
    <font>
      <sz val="14"/>
      <color rgb="FF000000"/>
      <name val="DIN Next Rounded LT Pro"/>
      <family val="2"/>
    </font>
    <font>
      <b/>
      <sz val="18"/>
      <color rgb="FF000000"/>
      <name val="DIN Next Rounded LT Pro"/>
      <family val="2"/>
    </font>
    <font>
      <b/>
      <sz val="12"/>
      <color rgb="FF58595B"/>
      <name val="DIN Next Rounded LT Pro"/>
      <family val="2"/>
    </font>
    <font>
      <sz val="11"/>
      <color rgb="FF58595B"/>
      <name val="DIN Next Rounded LT Pro"/>
      <family val="2"/>
    </font>
    <font>
      <sz val="14"/>
      <color theme="1" tint="0.499984740745262"/>
      <name val="DIN Next Rounded LT Pro"/>
      <family val="2"/>
    </font>
    <font>
      <sz val="11"/>
      <color theme="1" tint="0.499984740745262"/>
      <name val="DIN Next Rounded LT Pro"/>
      <family val="2"/>
    </font>
    <font>
      <sz val="10"/>
      <color theme="1" tint="0.499984740745262"/>
      <name val="Arial"/>
      <family val="2"/>
    </font>
    <font>
      <i/>
      <sz val="11"/>
      <color theme="1" tint="0.499984740745262"/>
      <name val="DIN Next Rounded LT Pro"/>
      <family val="2"/>
    </font>
    <font>
      <i/>
      <sz val="12"/>
      <color rgb="FF000000"/>
      <name val="DIN Next Rounded LT Pro"/>
      <family val="2"/>
    </font>
    <font>
      <sz val="12"/>
      <color theme="1" tint="0.49998474074526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DIN Next Rounded LT Pro"/>
      <family val="2"/>
    </font>
    <font>
      <b/>
      <sz val="10"/>
      <color rgb="FF000000"/>
      <name val="Arial"/>
      <family val="2"/>
    </font>
    <font>
      <u/>
      <sz val="11"/>
      <color theme="10"/>
      <name val="Arial"/>
      <family val="2"/>
    </font>
    <font>
      <sz val="12"/>
      <color rgb="FF58595B"/>
      <name val="DIN Next Rounded LT Pro"/>
      <family val="2"/>
    </font>
    <font>
      <sz val="14"/>
      <color rgb="FF58595B"/>
      <name val="DIN Next Rounded LT Pro"/>
      <family val="2"/>
    </font>
    <font>
      <b/>
      <sz val="14"/>
      <color rgb="FF58595B"/>
      <name val="DIN Next Rounded LT Pro"/>
      <family val="2"/>
    </font>
    <font>
      <i/>
      <sz val="12"/>
      <color rgb="FF58595B"/>
      <name val="DIN Next Rounded LT Pro"/>
      <family val="2"/>
    </font>
    <font>
      <sz val="14"/>
      <color rgb="FFFF0000"/>
      <name val="DIN Next Rounded LT Pro"/>
      <family val="2"/>
    </font>
    <font>
      <b/>
      <sz val="20"/>
      <color rgb="FF58595B"/>
      <name val="DIN Next Rounded LT Pro"/>
      <family val="2"/>
    </font>
    <font>
      <sz val="11"/>
      <color theme="0"/>
      <name val="Calibri"/>
      <family val="2"/>
    </font>
    <font>
      <sz val="12"/>
      <color rgb="FF58595B"/>
      <name val="DIN Next Rounded LT Pro"/>
    </font>
    <font>
      <i/>
      <sz val="11"/>
      <color rgb="FF58595B"/>
      <name val="DIN Next Rounded LT Pro"/>
    </font>
    <font>
      <sz val="12"/>
      <color rgb="FF58595B"/>
      <name val="Arial"/>
      <family val="2"/>
    </font>
    <font>
      <i/>
      <sz val="11"/>
      <color rgb="FF58595B"/>
      <name val="DIN Next Rounded LT Pro"/>
      <family val="2"/>
    </font>
    <font>
      <sz val="10"/>
      <color rgb="FF58595B"/>
      <name val="Arial"/>
      <family val="2"/>
    </font>
    <font>
      <b/>
      <i/>
      <sz val="11"/>
      <color rgb="FF58595B"/>
      <name val="DIN Next Rounded LT Pro"/>
      <family val="2"/>
    </font>
    <font>
      <b/>
      <sz val="18"/>
      <color rgb="FF58595B"/>
      <name val="DIN Next Rounded LT Pro"/>
      <family val="2"/>
    </font>
    <font>
      <sz val="12"/>
      <color rgb="FF58595B"/>
      <name val="Calibri"/>
      <family val="2"/>
    </font>
    <font>
      <sz val="14"/>
      <color rgb="FF58595B"/>
      <name val="Calibri"/>
      <family val="2"/>
    </font>
    <font>
      <sz val="12"/>
      <color rgb="FF58595B"/>
      <name val="Calibri"/>
      <family val="2"/>
      <scheme val="minor"/>
    </font>
    <font>
      <i/>
      <sz val="10"/>
      <color rgb="FF58595B"/>
      <name val="Arial"/>
      <family val="2"/>
    </font>
    <font>
      <b/>
      <sz val="12"/>
      <color rgb="FF58595B"/>
      <name val="DIN Next Rounded LT Pro"/>
    </font>
    <font>
      <i/>
      <sz val="12"/>
      <color rgb="FF58595B"/>
      <name val="DIN Next Rounded LT Pro"/>
    </font>
    <font>
      <b/>
      <sz val="12"/>
      <color theme="0"/>
      <name val="DIN Next Rounded LT Pro"/>
      <family val="2"/>
    </font>
    <font>
      <b/>
      <sz val="14"/>
      <color rgb="FF58595B"/>
      <name val="Arial"/>
      <family val="2"/>
    </font>
    <font>
      <b/>
      <sz val="14"/>
      <color rgb="FF58595B"/>
      <name val="DIN Next Rounded LT Pro"/>
    </font>
    <font>
      <sz val="10"/>
      <color rgb="FFFF0000"/>
      <name val="Arial"/>
      <family val="2"/>
    </font>
    <font>
      <sz val="12"/>
      <color rgb="FFFF0000"/>
      <name val="DIN Next Rounded LT Pro"/>
      <family val="2"/>
    </font>
    <font>
      <sz val="10"/>
      <color rgb="FF000000"/>
      <name val="Arial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0" tint="-4.9989318521683403E-2"/>
        <bgColor rgb="FFA5A5A5"/>
      </patternFill>
    </fill>
    <fill>
      <patternFill patternType="solid">
        <fgColor theme="0"/>
        <bgColor rgb="FF93C47D"/>
      </patternFill>
    </fill>
    <fill>
      <patternFill patternType="solid">
        <fgColor theme="6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6"/>
        <bgColor rgb="FFA5A5A5"/>
      </patternFill>
    </fill>
    <fill>
      <patternFill patternType="solid">
        <fgColor theme="6"/>
        <bgColor rgb="FF92D050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6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6"/>
        <bgColor rgb="FF93C47D"/>
      </patternFill>
    </fill>
    <fill>
      <patternFill patternType="solid">
        <fgColor theme="0" tint="-0.14999847407452621"/>
        <bgColor rgb="FF93C47D"/>
      </patternFill>
    </fill>
    <fill>
      <patternFill patternType="solid">
        <fgColor theme="6"/>
        <bgColor rgb="FFFFF2CC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rgb="FF92D050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6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dotted">
        <color theme="6"/>
      </right>
      <top/>
      <bottom/>
      <diagonal/>
    </border>
    <border>
      <left/>
      <right style="dotted">
        <color theme="6"/>
      </right>
      <top/>
      <bottom style="dotted">
        <color theme="6"/>
      </bottom>
      <diagonal/>
    </border>
    <border>
      <left/>
      <right/>
      <top/>
      <bottom style="dotted">
        <color theme="6"/>
      </bottom>
      <diagonal/>
    </border>
    <border>
      <left style="dotted">
        <color theme="6"/>
      </left>
      <right/>
      <top/>
      <bottom style="dotted">
        <color theme="6"/>
      </bottom>
      <diagonal/>
    </border>
    <border>
      <left style="dotted">
        <color theme="6"/>
      </left>
      <right/>
      <top/>
      <bottom/>
      <diagonal/>
    </border>
    <border>
      <left style="dotted">
        <color theme="6"/>
      </left>
      <right/>
      <top style="dotted">
        <color theme="6"/>
      </top>
      <bottom/>
      <diagonal/>
    </border>
    <border>
      <left/>
      <right/>
      <top style="dotted">
        <color theme="6"/>
      </top>
      <bottom/>
      <diagonal/>
    </border>
    <border>
      <left/>
      <right style="dotted">
        <color theme="6"/>
      </right>
      <top style="dotted">
        <color theme="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/>
      <right/>
      <top style="thin">
        <color rgb="FF58595B"/>
      </top>
      <bottom/>
      <diagonal/>
    </border>
    <border>
      <left/>
      <right/>
      <top/>
      <bottom style="thin">
        <color rgb="FF58595B"/>
      </bottom>
      <diagonal/>
    </border>
    <border>
      <left/>
      <right style="hair">
        <color theme="6"/>
      </right>
      <top/>
      <bottom/>
      <diagonal/>
    </border>
    <border>
      <left/>
      <right/>
      <top/>
      <bottom style="hair">
        <color theme="6"/>
      </bottom>
      <diagonal/>
    </border>
    <border>
      <left style="medium">
        <color theme="6"/>
      </left>
      <right/>
      <top/>
      <bottom/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9" fontId="53" fillId="0" borderId="0" applyFont="0" applyFill="0" applyBorder="0" applyAlignment="0" applyProtection="0"/>
  </cellStyleXfs>
  <cellXfs count="489">
    <xf numFmtId="0" fontId="0" fillId="0" borderId="0" xfId="0" applyFont="1" applyAlignment="1"/>
    <xf numFmtId="0" fontId="4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/>
    <xf numFmtId="0" fontId="3" fillId="5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4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right"/>
    </xf>
    <xf numFmtId="0" fontId="0" fillId="0" borderId="8" xfId="0" applyFont="1" applyBorder="1" applyAlignment="1"/>
    <xf numFmtId="0" fontId="1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" fillId="12" borderId="0" xfId="0" applyFont="1" applyFill="1"/>
    <xf numFmtId="0" fontId="0" fillId="13" borderId="0" xfId="0" applyFont="1" applyFill="1" applyAlignment="1"/>
    <xf numFmtId="0" fontId="2" fillId="12" borderId="0" xfId="0" applyFont="1" applyFill="1"/>
    <xf numFmtId="0" fontId="11" fillId="12" borderId="0" xfId="0" applyFont="1" applyFill="1" applyBorder="1" applyAlignment="1">
      <alignment horizontal="right" vertical="center"/>
    </xf>
    <xf numFmtId="0" fontId="1" fillId="13" borderId="0" xfId="0" applyFont="1" applyFill="1" applyAlignment="1"/>
    <xf numFmtId="0" fontId="1" fillId="13" borderId="0" xfId="0" applyFont="1" applyFill="1"/>
    <xf numFmtId="0" fontId="14" fillId="14" borderId="0" xfId="0" applyFont="1" applyFill="1"/>
    <xf numFmtId="0" fontId="14" fillId="13" borderId="0" xfId="0" applyFont="1" applyFill="1" applyAlignment="1"/>
    <xf numFmtId="0" fontId="13" fillId="15" borderId="0" xfId="0" applyFont="1" applyFill="1" applyAlignment="1">
      <alignment horizontal="center" vertical="center" wrapText="1"/>
    </xf>
    <xf numFmtId="0" fontId="13" fillId="12" borderId="0" xfId="0" applyFont="1" applyFill="1" applyBorder="1" applyAlignment="1">
      <alignment horizontal="center" vertical="center"/>
    </xf>
    <xf numFmtId="0" fontId="13" fillId="13" borderId="0" xfId="0" applyFont="1" applyFill="1" applyAlignment="1"/>
    <xf numFmtId="0" fontId="14" fillId="14" borderId="0" xfId="0" applyFont="1" applyFill="1" applyProtection="1"/>
    <xf numFmtId="0" fontId="1" fillId="13" borderId="0" xfId="0" applyFont="1" applyFill="1" applyBorder="1" applyAlignment="1"/>
    <xf numFmtId="0" fontId="1" fillId="13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vertical="center"/>
    </xf>
    <xf numFmtId="0" fontId="3" fillId="9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17" fillId="12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14" fillId="14" borderId="0" xfId="0" applyFont="1" applyFill="1" applyAlignment="1">
      <alignment vertical="center"/>
    </xf>
    <xf numFmtId="0" fontId="22" fillId="13" borderId="0" xfId="0" applyFont="1" applyFill="1" applyAlignment="1"/>
    <xf numFmtId="0" fontId="14" fillId="13" borderId="0" xfId="0" applyFont="1" applyFill="1" applyBorder="1" applyAlignment="1"/>
    <xf numFmtId="0" fontId="13" fillId="15" borderId="0" xfId="0" applyFont="1" applyFill="1" applyBorder="1" applyAlignment="1">
      <alignment horizontal="center" vertical="center" wrapText="1"/>
    </xf>
    <xf numFmtId="0" fontId="13" fillId="12" borderId="0" xfId="0" applyFont="1" applyFill="1" applyBorder="1" applyAlignment="1" applyProtection="1">
      <alignment horizontal="center" vertical="center"/>
      <protection locked="0"/>
    </xf>
    <xf numFmtId="0" fontId="13" fillId="15" borderId="0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13" borderId="0" xfId="0" applyFont="1" applyFill="1" applyBorder="1" applyAlignment="1" applyProtection="1"/>
    <xf numFmtId="0" fontId="1" fillId="13" borderId="0" xfId="0" applyFont="1" applyFill="1" applyBorder="1" applyAlignment="1" applyProtection="1">
      <alignment wrapText="1"/>
    </xf>
    <xf numFmtId="0" fontId="1" fillId="13" borderId="0" xfId="0" applyFont="1" applyFill="1" applyAlignment="1" applyProtection="1">
      <protection locked="0"/>
    </xf>
    <xf numFmtId="0" fontId="0" fillId="13" borderId="0" xfId="0" applyFont="1" applyFill="1" applyAlignment="1" applyProtection="1">
      <protection locked="0"/>
    </xf>
    <xf numFmtId="0" fontId="6" fillId="0" borderId="8" xfId="0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0" fillId="7" borderId="0" xfId="0" applyFont="1" applyFill="1" applyAlignment="1"/>
    <xf numFmtId="0" fontId="3" fillId="18" borderId="0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0" fillId="0" borderId="15" xfId="0" applyFont="1" applyBorder="1" applyAlignment="1"/>
    <xf numFmtId="0" fontId="7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65" fontId="1" fillId="6" borderId="8" xfId="0" applyNumberFormat="1" applyFont="1" applyFill="1" applyBorder="1" applyAlignment="1">
      <alignment horizontal="center" vertical="center"/>
    </xf>
    <xf numFmtId="165" fontId="1" fillId="6" borderId="1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5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23" fillId="11" borderId="9" xfId="0" applyNumberFormat="1" applyFont="1" applyFill="1" applyBorder="1" applyAlignment="1" applyProtection="1">
      <alignment vertical="center"/>
      <protection locked="0"/>
    </xf>
    <xf numFmtId="2" fontId="24" fillId="12" borderId="0" xfId="0" applyNumberFormat="1" applyFont="1" applyFill="1" applyBorder="1" applyAlignment="1" applyProtection="1">
      <alignment vertical="center"/>
      <protection locked="0"/>
    </xf>
    <xf numFmtId="0" fontId="6" fillId="13" borderId="8" xfId="0" applyFont="1" applyFill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1" fillId="13" borderId="0" xfId="0" applyFont="1" applyFill="1" applyAlignment="1" applyProtection="1"/>
    <xf numFmtId="0" fontId="0" fillId="13" borderId="0" xfId="0" applyFont="1" applyFill="1" applyAlignment="1" applyProtection="1"/>
    <xf numFmtId="0" fontId="1" fillId="13" borderId="0" xfId="0" applyFont="1" applyFill="1" applyBorder="1" applyAlignment="1" applyProtection="1">
      <alignment horizontal="center" vertical="center"/>
    </xf>
    <xf numFmtId="0" fontId="10" fillId="13" borderId="0" xfId="0" applyFont="1" applyFill="1" applyBorder="1" applyAlignment="1" applyProtection="1">
      <alignment horizontal="center" vertical="center" wrapText="1"/>
    </xf>
    <xf numFmtId="0" fontId="6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27" fillId="13" borderId="0" xfId="2" applyFill="1" applyAlignment="1" applyProtection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65" fontId="11" fillId="13" borderId="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12" borderId="0" xfId="0" applyFont="1" applyFill="1" applyAlignment="1">
      <alignment wrapText="1"/>
    </xf>
    <xf numFmtId="0" fontId="17" fillId="12" borderId="0" xfId="0" applyFont="1" applyFill="1" applyBorder="1" applyAlignment="1">
      <alignment vertical="top" wrapText="1"/>
    </xf>
    <xf numFmtId="0" fontId="18" fillId="13" borderId="0" xfId="0" applyFont="1" applyFill="1" applyAlignment="1">
      <alignment vertical="center" wrapText="1"/>
    </xf>
    <xf numFmtId="0" fontId="24" fillId="12" borderId="0" xfId="0" applyFont="1" applyFill="1" applyBorder="1" applyAlignment="1" applyProtection="1">
      <alignment vertical="center"/>
      <protection locked="0"/>
    </xf>
    <xf numFmtId="0" fontId="24" fillId="12" borderId="0" xfId="0" applyFont="1" applyFill="1" applyBorder="1" applyAlignment="1" applyProtection="1">
      <alignment horizontal="center" vertical="center"/>
      <protection locked="0"/>
    </xf>
    <xf numFmtId="0" fontId="0" fillId="13" borderId="0" xfId="0" applyFont="1" applyFill="1" applyBorder="1" applyAlignment="1"/>
    <xf numFmtId="0" fontId="21" fillId="12" borderId="0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vertical="center"/>
    </xf>
    <xf numFmtId="0" fontId="32" fillId="14" borderId="0" xfId="0" applyFont="1" applyFill="1"/>
    <xf numFmtId="0" fontId="1" fillId="13" borderId="10" xfId="0" applyFont="1" applyFill="1" applyBorder="1" applyAlignment="1"/>
    <xf numFmtId="0" fontId="13" fillId="13" borderId="0" xfId="0" applyFont="1" applyFill="1" applyBorder="1" applyAlignment="1"/>
    <xf numFmtId="0" fontId="14" fillId="14" borderId="0" xfId="0" applyFont="1" applyFill="1" applyAlignment="1"/>
    <xf numFmtId="0" fontId="0" fillId="13" borderId="0" xfId="0" applyFont="1" applyFill="1" applyBorder="1" applyAlignment="1">
      <alignment wrapText="1"/>
    </xf>
    <xf numFmtId="0" fontId="20" fillId="12" borderId="0" xfId="0" applyNumberFormat="1" applyFont="1" applyFill="1" applyAlignment="1">
      <alignment vertical="center" wrapText="1"/>
    </xf>
    <xf numFmtId="0" fontId="21" fillId="12" borderId="0" xfId="0" applyFont="1" applyFill="1" applyBorder="1" applyAlignment="1">
      <alignment vertical="center" wrapText="1"/>
    </xf>
    <xf numFmtId="0" fontId="0" fillId="13" borderId="33" xfId="0" applyFont="1" applyFill="1" applyBorder="1" applyAlignment="1"/>
    <xf numFmtId="0" fontId="19" fillId="12" borderId="33" xfId="0" applyNumberFormat="1" applyFont="1" applyFill="1" applyBorder="1" applyAlignment="1">
      <alignment vertical="center" wrapText="1"/>
    </xf>
    <xf numFmtId="0" fontId="21" fillId="12" borderId="33" xfId="0" applyFont="1" applyFill="1" applyBorder="1" applyAlignment="1">
      <alignment vertical="center" wrapText="1"/>
    </xf>
    <xf numFmtId="0" fontId="21" fillId="12" borderId="33" xfId="0" applyFont="1" applyFill="1" applyBorder="1" applyAlignment="1">
      <alignment horizontal="center" vertical="center" wrapText="1"/>
    </xf>
    <xf numFmtId="0" fontId="1" fillId="12" borderId="33" xfId="0" applyFont="1" applyFill="1" applyBorder="1"/>
    <xf numFmtId="0" fontId="0" fillId="13" borderId="35" xfId="0" applyFont="1" applyFill="1" applyBorder="1" applyAlignment="1"/>
    <xf numFmtId="0" fontId="1" fillId="12" borderId="35" xfId="0" applyFont="1" applyFill="1" applyBorder="1"/>
    <xf numFmtId="0" fontId="1" fillId="12" borderId="34" xfId="0" applyFont="1" applyFill="1" applyBorder="1"/>
    <xf numFmtId="0" fontId="0" fillId="13" borderId="37" xfId="0" applyFont="1" applyFill="1" applyBorder="1" applyAlignment="1"/>
    <xf numFmtId="0" fontId="0" fillId="13" borderId="36" xfId="0" applyFont="1" applyFill="1" applyBorder="1" applyAlignment="1"/>
    <xf numFmtId="0" fontId="0" fillId="13" borderId="38" xfId="0" applyFont="1" applyFill="1" applyBorder="1" applyAlignment="1"/>
    <xf numFmtId="0" fontId="0" fillId="13" borderId="39" xfId="0" applyFont="1" applyFill="1" applyBorder="1" applyAlignment="1"/>
    <xf numFmtId="0" fontId="0" fillId="13" borderId="40" xfId="0" applyFont="1" applyFill="1" applyBorder="1" applyAlignment="1"/>
    <xf numFmtId="0" fontId="0" fillId="13" borderId="34" xfId="0" applyFont="1" applyFill="1" applyBorder="1" applyAlignment="1"/>
    <xf numFmtId="0" fontId="25" fillId="14" borderId="0" xfId="0" applyFont="1" applyFill="1" applyBorder="1" applyAlignment="1">
      <alignment horizontal="left" vertical="center" wrapText="1"/>
    </xf>
    <xf numFmtId="0" fontId="15" fillId="14" borderId="0" xfId="0" applyFont="1" applyFill="1" applyAlignment="1">
      <alignment horizontal="left" vertical="center"/>
    </xf>
    <xf numFmtId="0" fontId="9" fillId="15" borderId="0" xfId="0" applyFont="1" applyFill="1" applyBorder="1" applyAlignment="1">
      <alignment horizontal="left" vertical="center" wrapText="1"/>
    </xf>
    <xf numFmtId="0" fontId="34" fillId="29" borderId="8" xfId="0" applyFont="1" applyFill="1" applyBorder="1" applyAlignment="1"/>
    <xf numFmtId="0" fontId="34" fillId="29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/>
    <xf numFmtId="0" fontId="0" fillId="7" borderId="8" xfId="0" applyFont="1" applyFill="1" applyBorder="1" applyAlignment="1"/>
    <xf numFmtId="0" fontId="0" fillId="7" borderId="8" xfId="0" applyFont="1" applyFill="1" applyBorder="1" applyAlignment="1">
      <alignment horizontal="center" vertical="center"/>
    </xf>
    <xf numFmtId="0" fontId="4" fillId="0" borderId="0" xfId="0" applyFont="1" applyAlignment="1"/>
    <xf numFmtId="0" fontId="28" fillId="14" borderId="11" xfId="0" applyFont="1" applyFill="1" applyBorder="1" applyAlignment="1">
      <alignment vertical="top" wrapText="1"/>
    </xf>
    <xf numFmtId="0" fontId="15" fillId="14" borderId="11" xfId="0" applyFont="1" applyFill="1" applyBorder="1" applyAlignment="1"/>
    <xf numFmtId="0" fontId="14" fillId="13" borderId="11" xfId="0" applyFont="1" applyFill="1" applyBorder="1" applyAlignment="1"/>
    <xf numFmtId="0" fontId="15" fillId="14" borderId="0" xfId="0" applyFont="1" applyFill="1" applyBorder="1" applyAlignment="1"/>
    <xf numFmtId="0" fontId="28" fillId="14" borderId="0" xfId="0" applyFont="1" applyFill="1" applyBorder="1" applyAlignment="1">
      <alignment vertical="top" wrapText="1"/>
    </xf>
    <xf numFmtId="0" fontId="15" fillId="13" borderId="0" xfId="0" applyFont="1" applyFill="1" applyBorder="1" applyAlignment="1">
      <alignment vertical="center"/>
    </xf>
    <xf numFmtId="0" fontId="34" fillId="29" borderId="24" xfId="0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vertical="center" wrapText="1"/>
    </xf>
    <xf numFmtId="0" fontId="28" fillId="13" borderId="8" xfId="0" applyFont="1" applyFill="1" applyBorder="1" applyAlignment="1">
      <alignment horizontal="right"/>
    </xf>
    <xf numFmtId="0" fontId="28" fillId="13" borderId="8" xfId="0" applyFont="1" applyFill="1" applyBorder="1" applyAlignment="1">
      <alignment vertical="center"/>
    </xf>
    <xf numFmtId="0" fontId="29" fillId="13" borderId="0" xfId="0" applyFont="1" applyFill="1" applyBorder="1" applyAlignment="1"/>
    <xf numFmtId="0" fontId="29" fillId="13" borderId="0" xfId="0" applyFont="1" applyFill="1" applyAlignment="1"/>
    <xf numFmtId="0" fontId="16" fillId="12" borderId="10" xfId="0" applyFont="1" applyFill="1" applyBorder="1" applyAlignment="1" applyProtection="1">
      <alignment horizontal="right" vertical="center"/>
    </xf>
    <xf numFmtId="166" fontId="16" fillId="12" borderId="9" xfId="0" applyNumberFormat="1" applyFont="1" applyFill="1" applyBorder="1" applyAlignment="1" applyProtection="1">
      <alignment horizontal="center" vertical="center"/>
    </xf>
    <xf numFmtId="0" fontId="30" fillId="14" borderId="0" xfId="0" applyFont="1" applyFill="1" applyAlignment="1">
      <alignment horizontal="left"/>
    </xf>
    <xf numFmtId="0" fontId="16" fillId="26" borderId="8" xfId="0" applyFont="1" applyFill="1" applyBorder="1" applyAlignment="1">
      <alignment horizontal="center" vertical="center" wrapText="1"/>
    </xf>
    <xf numFmtId="0" fontId="16" fillId="26" borderId="23" xfId="0" applyFont="1" applyFill="1" applyBorder="1" applyAlignment="1">
      <alignment horizontal="center" vertical="center" wrapText="1"/>
    </xf>
    <xf numFmtId="0" fontId="28" fillId="23" borderId="18" xfId="0" applyFont="1" applyFill="1" applyBorder="1" applyAlignment="1" applyProtection="1">
      <alignment horizontal="center" vertical="center"/>
    </xf>
    <xf numFmtId="0" fontId="28" fillId="23" borderId="18" xfId="0" applyFont="1" applyFill="1" applyBorder="1" applyAlignment="1" applyProtection="1">
      <alignment horizontal="center" vertical="center" wrapText="1"/>
      <protection locked="0"/>
    </xf>
    <xf numFmtId="0" fontId="28" fillId="15" borderId="0" xfId="0" applyFont="1" applyFill="1" applyBorder="1" applyAlignment="1">
      <alignment horizontal="center" vertical="center" wrapText="1"/>
    </xf>
    <xf numFmtId="0" fontId="30" fillId="14" borderId="0" xfId="0" applyFont="1" applyFill="1" applyBorder="1" applyAlignment="1">
      <alignment horizontal="center" vertical="center" wrapText="1"/>
    </xf>
    <xf numFmtId="0" fontId="28" fillId="23" borderId="9" xfId="0" applyFont="1" applyFill="1" applyBorder="1" applyAlignment="1" applyProtection="1">
      <alignment horizontal="center" vertical="center" wrapText="1"/>
    </xf>
    <xf numFmtId="0" fontId="28" fillId="15" borderId="0" xfId="0" applyFont="1" applyFill="1" applyBorder="1" applyAlignment="1" applyProtection="1">
      <alignment horizontal="center" vertical="center" wrapText="1"/>
      <protection locked="0"/>
    </xf>
    <xf numFmtId="0" fontId="28" fillId="12" borderId="0" xfId="0" applyFont="1" applyFill="1" applyBorder="1" applyAlignment="1" applyProtection="1">
      <alignment horizontal="center" vertical="center"/>
      <protection locked="0"/>
    </xf>
    <xf numFmtId="165" fontId="30" fillId="13" borderId="0" xfId="0" applyNumberFormat="1" applyFont="1" applyFill="1" applyBorder="1" applyAlignment="1">
      <alignment horizontal="center" vertical="center"/>
    </xf>
    <xf numFmtId="0" fontId="28" fillId="23" borderId="0" xfId="0" applyFont="1" applyFill="1" applyBorder="1" applyAlignment="1" applyProtection="1">
      <alignment horizontal="center" vertical="center" wrapText="1"/>
      <protection locked="0"/>
    </xf>
    <xf numFmtId="0" fontId="28" fillId="23" borderId="24" xfId="0" applyFont="1" applyFill="1" applyBorder="1" applyAlignment="1" applyProtection="1">
      <alignment horizontal="center" vertical="center" wrapText="1"/>
    </xf>
    <xf numFmtId="0" fontId="28" fillId="15" borderId="10" xfId="0" applyFont="1" applyFill="1" applyBorder="1" applyAlignment="1" applyProtection="1">
      <alignment horizontal="right" vertical="center"/>
    </xf>
    <xf numFmtId="0" fontId="28" fillId="15" borderId="10" xfId="0" applyFont="1" applyFill="1" applyBorder="1" applyAlignment="1">
      <alignment horizontal="center" vertical="center"/>
    </xf>
    <xf numFmtId="0" fontId="30" fillId="15" borderId="10" xfId="0" applyFont="1" applyFill="1" applyBorder="1" applyAlignment="1">
      <alignment horizontal="left" vertical="center" wrapText="1"/>
    </xf>
    <xf numFmtId="0" fontId="28" fillId="23" borderId="24" xfId="0" applyFont="1" applyFill="1" applyBorder="1" applyAlignment="1" applyProtection="1">
      <alignment horizontal="center" vertical="center" wrapText="1"/>
      <protection locked="0"/>
    </xf>
    <xf numFmtId="0" fontId="28" fillId="15" borderId="0" xfId="0" applyFont="1" applyFill="1" applyBorder="1" applyAlignment="1" applyProtection="1">
      <alignment horizontal="center" vertical="center"/>
    </xf>
    <xf numFmtId="0" fontId="28" fillId="23" borderId="18" xfId="0" applyFont="1" applyFill="1" applyBorder="1" applyAlignment="1">
      <alignment horizontal="left" vertical="center" wrapText="1"/>
    </xf>
    <xf numFmtId="0" fontId="28" fillId="7" borderId="31" xfId="0" applyFont="1" applyFill="1" applyBorder="1" applyAlignment="1" applyProtection="1">
      <alignment horizontal="center" vertical="center"/>
      <protection locked="0"/>
    </xf>
    <xf numFmtId="0" fontId="28" fillId="7" borderId="3" xfId="0" applyFont="1" applyFill="1" applyBorder="1" applyAlignment="1" applyProtection="1">
      <alignment horizontal="center" vertical="center"/>
      <protection locked="0"/>
    </xf>
    <xf numFmtId="0" fontId="28" fillId="23" borderId="18" xfId="0" applyFont="1" applyFill="1" applyBorder="1" applyAlignment="1">
      <alignment horizontal="left" vertical="center"/>
    </xf>
    <xf numFmtId="0" fontId="28" fillId="7" borderId="32" xfId="0" applyFont="1" applyFill="1" applyBorder="1" applyAlignment="1" applyProtection="1">
      <alignment horizontal="center"/>
      <protection locked="0"/>
    </xf>
    <xf numFmtId="0" fontId="28" fillId="7" borderId="8" xfId="0" applyFont="1" applyFill="1" applyBorder="1" applyAlignment="1" applyProtection="1">
      <alignment horizontal="center" vertical="center"/>
      <protection locked="0"/>
    </xf>
    <xf numFmtId="0" fontId="28" fillId="23" borderId="18" xfId="0" applyFont="1" applyFill="1" applyBorder="1" applyAlignment="1" applyProtection="1">
      <alignment horizontal="left" vertical="center"/>
    </xf>
    <xf numFmtId="0" fontId="28" fillId="7" borderId="8" xfId="0" applyFont="1" applyFill="1" applyBorder="1" applyAlignment="1" applyProtection="1">
      <alignment horizontal="center" vertical="top"/>
      <protection locked="0"/>
    </xf>
    <xf numFmtId="0" fontId="28" fillId="23" borderId="18" xfId="0" applyFont="1" applyFill="1" applyBorder="1" applyAlignment="1" applyProtection="1">
      <alignment horizontal="left" vertical="center" wrapText="1"/>
    </xf>
    <xf numFmtId="0" fontId="28" fillId="23" borderId="9" xfId="0" applyFont="1" applyFill="1" applyBorder="1" applyAlignment="1" applyProtection="1">
      <alignment horizontal="left" vertical="center" wrapText="1"/>
    </xf>
    <xf numFmtId="0" fontId="38" fillId="13" borderId="0" xfId="0" applyFont="1" applyFill="1" applyAlignment="1">
      <alignment vertical="center"/>
    </xf>
    <xf numFmtId="0" fontId="39" fillId="13" borderId="0" xfId="0" applyFont="1" applyFill="1" applyAlignment="1"/>
    <xf numFmtId="0" fontId="28" fillId="13" borderId="0" xfId="0" applyFont="1" applyFill="1" applyAlignment="1">
      <alignment vertical="center"/>
    </xf>
    <xf numFmtId="0" fontId="28" fillId="13" borderId="0" xfId="0" applyFont="1" applyFill="1" applyAlignment="1"/>
    <xf numFmtId="0" fontId="28" fillId="13" borderId="0" xfId="0" applyFont="1" applyFill="1" applyAlignment="1" applyProtection="1"/>
    <xf numFmtId="0" fontId="28" fillId="13" borderId="0" xfId="0" applyFont="1" applyFill="1" applyBorder="1" applyAlignment="1" applyProtection="1"/>
    <xf numFmtId="0" fontId="16" fillId="21" borderId="8" xfId="0" applyFont="1" applyFill="1" applyBorder="1" applyAlignment="1" applyProtection="1">
      <alignment horizontal="left" vertical="center" wrapText="1"/>
    </xf>
    <xf numFmtId="0" fontId="16" fillId="22" borderId="8" xfId="0" applyFont="1" applyFill="1" applyBorder="1" applyAlignment="1" applyProtection="1">
      <alignment horizontal="center" vertical="center" wrapText="1"/>
    </xf>
    <xf numFmtId="0" fontId="28" fillId="9" borderId="18" xfId="0" applyFont="1" applyFill="1" applyBorder="1" applyAlignment="1" applyProtection="1">
      <alignment horizontal="left" vertical="center" wrapText="1"/>
    </xf>
    <xf numFmtId="0" fontId="28" fillId="7" borderId="15" xfId="0" applyFont="1" applyFill="1" applyBorder="1" applyAlignment="1" applyProtection="1">
      <alignment horizontal="center"/>
      <protection locked="0"/>
    </xf>
    <xf numFmtId="0" fontId="28" fillId="7" borderId="8" xfId="0" applyFont="1" applyFill="1" applyBorder="1" applyAlignment="1" applyProtection="1">
      <alignment horizontal="center"/>
      <protection locked="0"/>
    </xf>
    <xf numFmtId="0" fontId="39" fillId="13" borderId="0" xfId="0" applyFont="1" applyFill="1" applyAlignment="1" applyProtection="1"/>
    <xf numFmtId="0" fontId="28" fillId="23" borderId="27" xfId="0" applyFont="1" applyFill="1" applyBorder="1" applyAlignment="1" applyProtection="1">
      <alignment horizontal="left" vertical="center" wrapText="1"/>
    </xf>
    <xf numFmtId="0" fontId="28" fillId="7" borderId="16" xfId="0" applyFont="1" applyFill="1" applyBorder="1" applyAlignment="1" applyProtection="1">
      <alignment horizontal="center"/>
      <protection locked="0"/>
    </xf>
    <xf numFmtId="0" fontId="28" fillId="7" borderId="9" xfId="0" applyFont="1" applyFill="1" applyBorder="1" applyAlignment="1" applyProtection="1">
      <alignment horizontal="center"/>
      <protection locked="0"/>
    </xf>
    <xf numFmtId="0" fontId="28" fillId="23" borderId="24" xfId="0" applyFont="1" applyFill="1" applyBorder="1" applyAlignment="1" applyProtection="1">
      <alignment horizontal="left" vertical="center" wrapText="1"/>
    </xf>
    <xf numFmtId="0" fontId="28" fillId="7" borderId="23" xfId="0" applyFont="1" applyFill="1" applyBorder="1" applyAlignment="1" applyProtection="1">
      <alignment horizontal="center"/>
      <protection locked="0"/>
    </xf>
    <xf numFmtId="0" fontId="28" fillId="7" borderId="17" xfId="0" applyFont="1" applyFill="1" applyBorder="1" applyAlignment="1" applyProtection="1">
      <alignment horizontal="center"/>
      <protection locked="0"/>
    </xf>
    <xf numFmtId="0" fontId="28" fillId="23" borderId="15" xfId="0" applyFont="1" applyFill="1" applyBorder="1" applyAlignment="1" applyProtection="1">
      <alignment horizontal="left" vertical="center" wrapText="1"/>
    </xf>
    <xf numFmtId="0" fontId="31" fillId="13" borderId="0" xfId="0" applyFont="1" applyFill="1" applyAlignment="1" applyProtection="1"/>
    <xf numFmtId="0" fontId="16" fillId="21" borderId="8" xfId="0" applyFont="1" applyFill="1" applyBorder="1" applyAlignment="1">
      <alignment horizontal="left" vertical="center" wrapText="1"/>
    </xf>
    <xf numFmtId="0" fontId="41" fillId="13" borderId="0" xfId="0" applyFont="1" applyFill="1" applyAlignment="1">
      <alignment vertical="center"/>
    </xf>
    <xf numFmtId="0" fontId="39" fillId="13" borderId="0" xfId="0" applyFont="1" applyFill="1" applyBorder="1" applyAlignment="1"/>
    <xf numFmtId="0" fontId="16" fillId="12" borderId="0" xfId="0" applyFont="1" applyFill="1" applyBorder="1" applyAlignment="1">
      <alignment horizontal="right" vertical="center"/>
    </xf>
    <xf numFmtId="0" fontId="42" fillId="11" borderId="9" xfId="0" applyFont="1" applyFill="1" applyBorder="1" applyAlignment="1" applyProtection="1">
      <alignment horizontal="center" vertical="center"/>
      <protection locked="0"/>
    </xf>
    <xf numFmtId="0" fontId="43" fillId="12" borderId="0" xfId="0" applyFont="1" applyFill="1" applyBorder="1" applyAlignment="1" applyProtection="1">
      <alignment vertical="center"/>
    </xf>
    <xf numFmtId="0" fontId="39" fillId="13" borderId="37" xfId="0" applyFont="1" applyFill="1" applyBorder="1" applyAlignment="1"/>
    <xf numFmtId="0" fontId="28" fillId="7" borderId="17" xfId="0" applyNumberFormat="1" applyFont="1" applyFill="1" applyBorder="1" applyAlignment="1" applyProtection="1">
      <alignment horizontal="center" vertical="center"/>
      <protection locked="0"/>
    </xf>
    <xf numFmtId="0" fontId="28" fillId="9" borderId="13" xfId="0" applyNumberFormat="1" applyFont="1" applyFill="1" applyBorder="1" applyAlignment="1" applyProtection="1">
      <alignment vertical="center"/>
    </xf>
    <xf numFmtId="0" fontId="28" fillId="9" borderId="12" xfId="0" applyNumberFormat="1" applyFont="1" applyFill="1" applyBorder="1" applyAlignment="1" applyProtection="1">
      <alignment vertical="center"/>
    </xf>
    <xf numFmtId="0" fontId="28" fillId="9" borderId="0" xfId="0" applyNumberFormat="1" applyFont="1" applyFill="1" applyBorder="1" applyAlignment="1" applyProtection="1">
      <alignment horizontal="center" vertical="center"/>
      <protection locked="0"/>
    </xf>
    <xf numFmtId="0" fontId="28" fillId="9" borderId="0" xfId="0" applyNumberFormat="1" applyFont="1" applyFill="1" applyBorder="1" applyAlignment="1" applyProtection="1">
      <alignment vertical="center"/>
    </xf>
    <xf numFmtId="0" fontId="28" fillId="9" borderId="11" xfId="0" applyNumberFormat="1" applyFont="1" applyFill="1" applyBorder="1" applyAlignment="1" applyProtection="1">
      <alignment vertical="center"/>
    </xf>
    <xf numFmtId="0" fontId="39" fillId="9" borderId="0" xfId="0" applyFont="1" applyFill="1" applyBorder="1" applyAlignment="1" applyProtection="1"/>
    <xf numFmtId="0" fontId="39" fillId="9" borderId="11" xfId="0" applyFont="1" applyFill="1" applyBorder="1" applyAlignment="1" applyProtection="1"/>
    <xf numFmtId="0" fontId="16" fillId="9" borderId="18" xfId="0" applyFont="1" applyFill="1" applyBorder="1" applyAlignment="1" applyProtection="1">
      <alignment horizontal="center" vertical="center"/>
    </xf>
    <xf numFmtId="0" fontId="16" fillId="9" borderId="8" xfId="0" applyFont="1" applyFill="1" applyBorder="1" applyAlignment="1" applyProtection="1">
      <alignment horizontal="center" vertical="center" wrapText="1"/>
    </xf>
    <xf numFmtId="0" fontId="28" fillId="7" borderId="15" xfId="0" applyFont="1" applyFill="1" applyBorder="1" applyAlignment="1" applyProtection="1">
      <alignment horizontal="center" vertical="center"/>
      <protection locked="0"/>
    </xf>
    <xf numFmtId="0" fontId="28" fillId="7" borderId="15" xfId="0" applyFont="1" applyFill="1" applyBorder="1" applyAlignment="1" applyProtection="1">
      <alignment horizontal="center" vertical="center" wrapText="1"/>
      <protection locked="0"/>
    </xf>
    <xf numFmtId="4" fontId="28" fillId="9" borderId="15" xfId="1" applyNumberFormat="1" applyFont="1" applyFill="1" applyBorder="1" applyAlignment="1" applyProtection="1">
      <alignment horizontal="center" vertical="center"/>
    </xf>
    <xf numFmtId="0" fontId="45" fillId="9" borderId="0" xfId="0" applyFont="1" applyFill="1" applyBorder="1" applyAlignment="1" applyProtection="1">
      <alignment horizontal="left" vertical="center" wrapText="1"/>
    </xf>
    <xf numFmtId="0" fontId="45" fillId="9" borderId="11" xfId="0" applyFont="1" applyFill="1" applyBorder="1" applyAlignment="1" applyProtection="1">
      <alignment horizontal="left" vertical="center" wrapText="1"/>
    </xf>
    <xf numFmtId="0" fontId="16" fillId="9" borderId="9" xfId="0" applyFont="1" applyFill="1" applyBorder="1" applyAlignment="1" applyProtection="1">
      <alignment horizontal="center" vertical="center"/>
    </xf>
    <xf numFmtId="0" fontId="16" fillId="9" borderId="8" xfId="0" applyFont="1" applyFill="1" applyBorder="1" applyAlignment="1" applyProtection="1">
      <alignment horizontal="center" vertical="center"/>
    </xf>
    <xf numFmtId="0" fontId="28" fillId="7" borderId="2" xfId="0" applyNumberFormat="1" applyFont="1" applyFill="1" applyBorder="1" applyAlignment="1" applyProtection="1">
      <alignment horizontal="center" vertical="center"/>
      <protection locked="0"/>
    </xf>
    <xf numFmtId="0" fontId="28" fillId="7" borderId="0" xfId="0" applyNumberFormat="1" applyFont="1" applyFill="1" applyBorder="1" applyAlignment="1" applyProtection="1">
      <alignment horizontal="center" vertical="center"/>
      <protection locked="0"/>
    </xf>
    <xf numFmtId="0" fontId="28" fillId="7" borderId="16" xfId="0" applyNumberFormat="1" applyFont="1" applyFill="1" applyBorder="1" applyAlignment="1" applyProtection="1">
      <alignment horizontal="center"/>
      <protection locked="0"/>
    </xf>
    <xf numFmtId="0" fontId="28" fillId="7" borderId="28" xfId="0" applyNumberFormat="1" applyFont="1" applyFill="1" applyBorder="1" applyAlignment="1" applyProtection="1">
      <alignment horizontal="center"/>
      <protection locked="0"/>
    </xf>
    <xf numFmtId="0" fontId="28" fillId="7" borderId="6" xfId="0" applyNumberFormat="1" applyFont="1" applyFill="1" applyBorder="1" applyAlignment="1" applyProtection="1">
      <alignment horizontal="center" vertical="center"/>
      <protection locked="0"/>
    </xf>
    <xf numFmtId="4" fontId="28" fillId="9" borderId="8" xfId="1" applyNumberFormat="1" applyFont="1" applyFill="1" applyBorder="1" applyAlignment="1" applyProtection="1">
      <alignment horizontal="center" vertical="center"/>
    </xf>
    <xf numFmtId="0" fontId="28" fillId="7" borderId="4" xfId="0" applyNumberFormat="1" applyFont="1" applyFill="1" applyBorder="1" applyAlignment="1" applyProtection="1">
      <alignment horizontal="center" vertical="center"/>
      <protection locked="0"/>
    </xf>
    <xf numFmtId="4" fontId="28" fillId="9" borderId="27" xfId="1" applyNumberFormat="1" applyFont="1" applyFill="1" applyBorder="1" applyAlignment="1" applyProtection="1">
      <alignment horizontal="center" vertical="center"/>
    </xf>
    <xf numFmtId="0" fontId="28" fillId="7" borderId="9" xfId="0" applyNumberFormat="1" applyFont="1" applyFill="1" applyBorder="1" applyAlignment="1" applyProtection="1">
      <alignment horizontal="center" vertical="center"/>
      <protection locked="0"/>
    </xf>
    <xf numFmtId="0" fontId="39" fillId="9" borderId="18" xfId="0" applyFont="1" applyFill="1" applyBorder="1" applyAlignment="1" applyProtection="1"/>
    <xf numFmtId="4" fontId="28" fillId="9" borderId="0" xfId="0" applyNumberFormat="1" applyFont="1" applyFill="1" applyBorder="1" applyProtection="1"/>
    <xf numFmtId="4" fontId="16" fillId="9" borderId="0" xfId="1" applyNumberFormat="1" applyFont="1" applyFill="1" applyBorder="1" applyAlignment="1" applyProtection="1">
      <alignment horizontal="center" vertical="center"/>
    </xf>
    <xf numFmtId="0" fontId="16" fillId="9" borderId="0" xfId="0" applyFont="1" applyFill="1" applyBorder="1" applyAlignment="1" applyProtection="1">
      <alignment horizontal="right" vertical="center" wrapText="1"/>
    </xf>
    <xf numFmtId="166" fontId="16" fillId="9" borderId="9" xfId="0" applyNumberFormat="1" applyFont="1" applyFill="1" applyBorder="1" applyAlignment="1" applyProtection="1">
      <alignment horizontal="center" vertical="center" wrapText="1"/>
    </xf>
    <xf numFmtId="0" fontId="39" fillId="9" borderId="11" xfId="0" applyFont="1" applyFill="1" applyBorder="1" applyAlignment="1"/>
    <xf numFmtId="166" fontId="16" fillId="9" borderId="9" xfId="0" applyNumberFormat="1" applyFont="1" applyFill="1" applyBorder="1" applyAlignment="1" applyProtection="1">
      <alignment horizontal="center" vertical="center"/>
    </xf>
    <xf numFmtId="0" fontId="39" fillId="9" borderId="9" xfId="0" applyFont="1" applyFill="1" applyBorder="1" applyAlignment="1" applyProtection="1"/>
    <xf numFmtId="0" fontId="39" fillId="9" borderId="10" xfId="0" applyFont="1" applyFill="1" applyBorder="1" applyAlignment="1" applyProtection="1"/>
    <xf numFmtId="0" fontId="39" fillId="9" borderId="10" xfId="0" applyFont="1" applyFill="1" applyBorder="1" applyAlignment="1" applyProtection="1">
      <alignment wrapText="1"/>
    </xf>
    <xf numFmtId="0" fontId="39" fillId="9" borderId="16" xfId="0" applyFont="1" applyFill="1" applyBorder="1" applyAlignment="1" applyProtection="1">
      <alignment wrapText="1"/>
    </xf>
    <xf numFmtId="0" fontId="28" fillId="7" borderId="15" xfId="0" applyNumberFormat="1" applyFont="1" applyFill="1" applyBorder="1" applyAlignment="1" applyProtection="1">
      <alignment horizontal="center"/>
      <protection locked="0"/>
    </xf>
    <xf numFmtId="0" fontId="28" fillId="7" borderId="15" xfId="0" applyNumberFormat="1" applyFont="1" applyFill="1" applyBorder="1" applyAlignment="1" applyProtection="1">
      <alignment horizontal="center" vertical="center"/>
      <protection locked="0"/>
    </xf>
    <xf numFmtId="0" fontId="16" fillId="9" borderId="4" xfId="0" applyFont="1" applyFill="1" applyBorder="1" applyAlignment="1" applyProtection="1">
      <alignment horizontal="right" vertical="center" wrapText="1"/>
    </xf>
    <xf numFmtId="166" fontId="16" fillId="9" borderId="20" xfId="0" applyNumberFormat="1" applyFont="1" applyFill="1" applyBorder="1" applyAlignment="1" applyProtection="1">
      <alignment horizontal="center" vertical="center" wrapText="1"/>
    </xf>
    <xf numFmtId="166" fontId="16" fillId="9" borderId="11" xfId="0" applyNumberFormat="1" applyFont="1" applyFill="1" applyBorder="1" applyAlignment="1" applyProtection="1">
      <alignment vertical="center" wrapText="1"/>
    </xf>
    <xf numFmtId="166" fontId="16" fillId="9" borderId="30" xfId="0" applyNumberFormat="1" applyFont="1" applyFill="1" applyBorder="1" applyAlignment="1" applyProtection="1">
      <alignment horizontal="center" vertical="center"/>
    </xf>
    <xf numFmtId="166" fontId="16" fillId="9" borderId="11" xfId="0" applyNumberFormat="1" applyFont="1" applyFill="1" applyBorder="1" applyAlignment="1" applyProtection="1">
      <alignment vertical="center"/>
    </xf>
    <xf numFmtId="0" fontId="41" fillId="9" borderId="0" xfId="0" applyFont="1" applyFill="1" applyBorder="1" applyAlignment="1" applyProtection="1">
      <alignment horizontal="center" vertical="center"/>
    </xf>
    <xf numFmtId="0" fontId="41" fillId="9" borderId="12" xfId="0" applyFont="1" applyFill="1" applyBorder="1" applyAlignment="1" applyProtection="1">
      <alignment horizontal="center" vertical="center"/>
    </xf>
    <xf numFmtId="0" fontId="28" fillId="7" borderId="8" xfId="0" applyFont="1" applyFill="1" applyBorder="1" applyAlignment="1" applyProtection="1">
      <alignment horizontal="center" vertical="center" wrapText="1"/>
      <protection locked="0"/>
    </xf>
    <xf numFmtId="0" fontId="28" fillId="7" borderId="23" xfId="0" applyNumberFormat="1" applyFont="1" applyFill="1" applyBorder="1" applyAlignment="1" applyProtection="1">
      <alignment horizontal="center"/>
      <protection locked="0"/>
    </xf>
    <xf numFmtId="0" fontId="28" fillId="7" borderId="25" xfId="0" applyNumberFormat="1" applyFont="1" applyFill="1" applyBorder="1" applyAlignment="1" applyProtection="1">
      <alignment horizontal="center"/>
      <protection locked="0"/>
    </xf>
    <xf numFmtId="0" fontId="28" fillId="7" borderId="8" xfId="0" applyNumberFormat="1" applyFont="1" applyFill="1" applyBorder="1" applyAlignment="1" applyProtection="1">
      <alignment horizontal="center" vertical="center"/>
      <protection locked="0"/>
    </xf>
    <xf numFmtId="4" fontId="28" fillId="9" borderId="8" xfId="1" applyNumberFormat="1" applyFont="1" applyFill="1" applyBorder="1" applyAlignment="1" applyProtection="1">
      <alignment horizontal="center" vertical="center"/>
    </xf>
    <xf numFmtId="0" fontId="28" fillId="7" borderId="8" xfId="0" applyNumberFormat="1" applyFont="1" applyFill="1" applyBorder="1" applyAlignment="1" applyProtection="1">
      <alignment horizontal="center"/>
      <protection locked="0"/>
    </xf>
    <xf numFmtId="0" fontId="39" fillId="13" borderId="29" xfId="0" applyFont="1" applyFill="1" applyBorder="1" applyAlignment="1"/>
    <xf numFmtId="0" fontId="16" fillId="9" borderId="18" xfId="0" applyFont="1" applyFill="1" applyBorder="1" applyAlignment="1" applyProtection="1">
      <alignment horizontal="left" vertical="center"/>
    </xf>
    <xf numFmtId="0" fontId="16" fillId="9" borderId="18" xfId="0" applyFont="1" applyFill="1" applyBorder="1" applyAlignment="1" applyProtection="1">
      <alignment horizontal="left" vertical="center" wrapText="1"/>
    </xf>
    <xf numFmtId="0" fontId="46" fillId="17" borderId="8" xfId="0" applyFont="1" applyFill="1" applyBorder="1" applyAlignment="1" applyProtection="1">
      <alignment horizontal="left" vertical="center" wrapText="1"/>
    </xf>
    <xf numFmtId="0" fontId="46" fillId="17" borderId="22" xfId="0" applyFont="1" applyFill="1" applyBorder="1" applyAlignment="1" applyProtection="1">
      <alignment horizontal="center"/>
    </xf>
    <xf numFmtId="0" fontId="46" fillId="17" borderId="21" xfId="0" applyFont="1" applyFill="1" applyBorder="1" applyAlignment="1" applyProtection="1">
      <alignment horizontal="center" vertical="center"/>
    </xf>
    <xf numFmtId="0" fontId="46" fillId="17" borderId="27" xfId="0" applyFont="1" applyFill="1" applyBorder="1" applyAlignment="1" applyProtection="1">
      <alignment horizontal="center"/>
    </xf>
    <xf numFmtId="0" fontId="46" fillId="17" borderId="21" xfId="0" applyFont="1" applyFill="1" applyBorder="1" applyAlignment="1" applyProtection="1">
      <alignment horizontal="center"/>
    </xf>
    <xf numFmtId="0" fontId="46" fillId="17" borderId="8" xfId="0" applyFont="1" applyFill="1" applyBorder="1" applyAlignment="1" applyProtection="1">
      <alignment horizontal="center"/>
    </xf>
    <xf numFmtId="0" fontId="16" fillId="9" borderId="18" xfId="0" applyFont="1" applyFill="1" applyBorder="1" applyAlignment="1" applyProtection="1">
      <alignment horizontal="right" vertical="center"/>
    </xf>
    <xf numFmtId="0" fontId="16" fillId="9" borderId="18" xfId="0" applyFont="1" applyFill="1" applyBorder="1" applyAlignment="1" applyProtection="1">
      <alignment horizontal="left" vertical="top" wrapText="1"/>
    </xf>
    <xf numFmtId="4" fontId="28" fillId="9" borderId="11" xfId="1" applyNumberFormat="1" applyFont="1" applyFill="1" applyBorder="1" applyAlignment="1" applyProtection="1">
      <alignment horizontal="center" vertical="center"/>
    </xf>
    <xf numFmtId="0" fontId="46" fillId="9" borderId="18" xfId="0" applyFont="1" applyFill="1" applyBorder="1" applyAlignment="1" applyProtection="1">
      <alignment horizontal="left" vertical="center" wrapText="1"/>
    </xf>
    <xf numFmtId="0" fontId="28" fillId="9" borderId="0" xfId="0" applyFont="1" applyFill="1" applyBorder="1" applyAlignment="1" applyProtection="1">
      <alignment horizontal="center" vertical="center"/>
      <protection locked="0"/>
    </xf>
    <xf numFmtId="0" fontId="28" fillId="9" borderId="0" xfId="0" applyFont="1" applyFill="1" applyBorder="1" applyAlignment="1" applyProtection="1">
      <alignment horizontal="center" vertical="center" wrapText="1"/>
      <protection locked="0"/>
    </xf>
    <xf numFmtId="0" fontId="37" fillId="9" borderId="18" xfId="0" applyFont="1" applyFill="1" applyBorder="1" applyAlignment="1" applyProtection="1"/>
    <xf numFmtId="0" fontId="16" fillId="9" borderId="18" xfId="0" applyFont="1" applyFill="1" applyBorder="1" applyAlignment="1" applyProtection="1">
      <alignment horizontal="left" vertical="top"/>
    </xf>
    <xf numFmtId="0" fontId="30" fillId="15" borderId="0" xfId="0" applyFont="1" applyFill="1" applyBorder="1" applyAlignment="1">
      <alignment horizontal="left" vertical="center" wrapText="1"/>
    </xf>
    <xf numFmtId="0" fontId="30" fillId="13" borderId="0" xfId="0" applyFont="1" applyFill="1" applyBorder="1" applyAlignment="1"/>
    <xf numFmtId="0" fontId="30" fillId="13" borderId="0" xfId="0" applyFont="1" applyFill="1" applyAlignment="1"/>
    <xf numFmtId="0" fontId="16" fillId="13" borderId="16" xfId="0" applyFont="1" applyFill="1" applyBorder="1" applyAlignment="1">
      <alignment horizontal="right"/>
    </xf>
    <xf numFmtId="0" fontId="16" fillId="13" borderId="16" xfId="0" applyFont="1" applyFill="1" applyBorder="1" applyAlignment="1" applyProtection="1">
      <alignment horizontal="right" wrapText="1"/>
    </xf>
    <xf numFmtId="0" fontId="16" fillId="13" borderId="16" xfId="0" applyFont="1" applyFill="1" applyBorder="1" applyAlignment="1" applyProtection="1">
      <alignment horizontal="right"/>
    </xf>
    <xf numFmtId="0" fontId="28" fillId="16" borderId="17" xfId="0" applyFont="1" applyFill="1" applyBorder="1" applyAlignment="1" applyProtection="1">
      <alignment horizontal="center" vertical="center" wrapText="1"/>
      <protection locked="0"/>
    </xf>
    <xf numFmtId="0" fontId="16" fillId="26" borderId="19" xfId="0" applyFont="1" applyFill="1" applyBorder="1" applyAlignment="1">
      <alignment horizontal="center" vertical="center" wrapText="1"/>
    </xf>
    <xf numFmtId="0" fontId="28" fillId="16" borderId="19" xfId="0" applyFont="1" applyFill="1" applyBorder="1" applyAlignment="1" applyProtection="1">
      <alignment horizontal="center" vertical="center" wrapText="1"/>
      <protection locked="0"/>
    </xf>
    <xf numFmtId="0" fontId="37" fillId="13" borderId="0" xfId="0" applyFont="1" applyFill="1" applyBorder="1" applyAlignment="1"/>
    <xf numFmtId="1" fontId="29" fillId="12" borderId="0" xfId="0" applyNumberFormat="1" applyFont="1" applyFill="1" applyBorder="1" applyAlignment="1">
      <alignment horizontal="center"/>
    </xf>
    <xf numFmtId="0" fontId="35" fillId="12" borderId="8" xfId="0" applyFont="1" applyFill="1" applyBorder="1" applyAlignment="1">
      <alignment horizontal="center" vertical="center"/>
    </xf>
    <xf numFmtId="0" fontId="39" fillId="13" borderId="44" xfId="0" applyFont="1" applyFill="1" applyBorder="1" applyAlignment="1"/>
    <xf numFmtId="0" fontId="30" fillId="12" borderId="45" xfId="0" applyFont="1" applyFill="1" applyBorder="1" applyAlignment="1"/>
    <xf numFmtId="0" fontId="49" fillId="13" borderId="0" xfId="0" applyFont="1" applyFill="1" applyBorder="1" applyAlignment="1"/>
    <xf numFmtId="0" fontId="28" fillId="12" borderId="0" xfId="0" applyFont="1" applyFill="1" applyBorder="1" applyAlignment="1">
      <alignment horizontal="left" vertical="top" wrapText="1"/>
    </xf>
    <xf numFmtId="0" fontId="0" fillId="13" borderId="46" xfId="0" applyFont="1" applyFill="1" applyBorder="1" applyAlignment="1"/>
    <xf numFmtId="0" fontId="0" fillId="13" borderId="47" xfId="0" applyFont="1" applyFill="1" applyBorder="1" applyAlignment="1"/>
    <xf numFmtId="0" fontId="35" fillId="13" borderId="0" xfId="0" applyFont="1" applyFill="1" applyBorder="1" applyAlignment="1" applyProtection="1">
      <alignment horizontal="left"/>
    </xf>
    <xf numFmtId="0" fontId="28" fillId="13" borderId="8" xfId="0" applyFont="1" applyFill="1" applyBorder="1" applyAlignment="1">
      <alignment horizontal="left" vertical="center"/>
    </xf>
    <xf numFmtId="0" fontId="30" fillId="12" borderId="0" xfId="0" applyFont="1" applyFill="1" applyBorder="1" applyAlignment="1"/>
    <xf numFmtId="0" fontId="38" fillId="13" borderId="0" xfId="0" applyFont="1" applyFill="1" applyBorder="1" applyAlignment="1">
      <alignment horizontal="left" vertical="top" wrapText="1"/>
    </xf>
    <xf numFmtId="0" fontId="30" fillId="12" borderId="0" xfId="0" applyFont="1" applyFill="1" applyBorder="1" applyAlignment="1">
      <alignment horizontal="center" vertical="center"/>
    </xf>
    <xf numFmtId="0" fontId="30" fillId="12" borderId="43" xfId="0" applyFont="1" applyFill="1" applyBorder="1" applyAlignment="1">
      <alignment horizontal="center" vertical="center"/>
    </xf>
    <xf numFmtId="167" fontId="35" fillId="13" borderId="8" xfId="0" applyNumberFormat="1" applyFont="1" applyFill="1" applyBorder="1" applyAlignment="1" applyProtection="1">
      <alignment horizontal="center" vertical="center"/>
    </xf>
    <xf numFmtId="167" fontId="28" fillId="13" borderId="8" xfId="0" applyNumberFormat="1" applyFont="1" applyFill="1" applyBorder="1" applyAlignment="1">
      <alignment horizontal="center" vertical="center"/>
    </xf>
    <xf numFmtId="168" fontId="50" fillId="12" borderId="42" xfId="0" applyNumberFormat="1" applyFont="1" applyFill="1" applyBorder="1" applyAlignment="1">
      <alignment horizontal="center" vertical="center"/>
    </xf>
    <xf numFmtId="168" fontId="37" fillId="13" borderId="0" xfId="0" applyNumberFormat="1" applyFont="1" applyFill="1" applyBorder="1" applyAlignment="1"/>
    <xf numFmtId="168" fontId="30" fillId="12" borderId="42" xfId="0" applyNumberFormat="1" applyFont="1" applyFill="1" applyBorder="1" applyAlignment="1">
      <alignment horizontal="center" vertical="center"/>
    </xf>
    <xf numFmtId="168" fontId="28" fillId="13" borderId="8" xfId="0" applyNumberFormat="1" applyFont="1" applyFill="1" applyBorder="1" applyAlignment="1">
      <alignment horizontal="center" vertical="center"/>
    </xf>
    <xf numFmtId="168" fontId="16" fillId="13" borderId="9" xfId="0" applyNumberFormat="1" applyFont="1" applyFill="1" applyBorder="1" applyAlignment="1">
      <alignment horizontal="center"/>
    </xf>
    <xf numFmtId="166" fontId="28" fillId="13" borderId="8" xfId="0" applyNumberFormat="1" applyFont="1" applyFill="1" applyBorder="1" applyAlignment="1">
      <alignment horizontal="center" vertical="center"/>
    </xf>
    <xf numFmtId="166" fontId="29" fillId="13" borderId="0" xfId="0" applyNumberFormat="1" applyFont="1" applyFill="1" applyAlignment="1"/>
    <xf numFmtId="168" fontId="16" fillId="13" borderId="9" xfId="0" applyNumberFormat="1" applyFont="1" applyFill="1" applyBorder="1" applyAlignment="1" applyProtection="1">
      <alignment horizontal="center" vertical="center"/>
    </xf>
    <xf numFmtId="168" fontId="16" fillId="13" borderId="17" xfId="0" applyNumberFormat="1" applyFont="1" applyFill="1" applyBorder="1" applyAlignment="1" applyProtection="1">
      <alignment horizontal="center" vertical="center"/>
    </xf>
    <xf numFmtId="0" fontId="28" fillId="13" borderId="8" xfId="0" applyFont="1" applyFill="1" applyBorder="1" applyAlignment="1">
      <alignment horizontal="left" vertical="center"/>
    </xf>
    <xf numFmtId="0" fontId="51" fillId="13" borderId="46" xfId="0" applyFont="1" applyFill="1" applyBorder="1" applyAlignment="1"/>
    <xf numFmtId="0" fontId="16" fillId="12" borderId="49" xfId="0" applyFont="1" applyFill="1" applyBorder="1" applyAlignment="1">
      <alignment horizontal="center" vertical="center"/>
    </xf>
    <xf numFmtId="0" fontId="52" fillId="13" borderId="0" xfId="0" applyFont="1" applyFill="1" applyBorder="1" applyAlignment="1" applyProtection="1">
      <alignment horizontal="left"/>
    </xf>
    <xf numFmtId="0" fontId="30" fillId="13" borderId="0" xfId="0" applyFont="1" applyFill="1" applyBorder="1" applyAlignment="1">
      <alignment horizontal="left" vertical="center"/>
    </xf>
    <xf numFmtId="0" fontId="28" fillId="13" borderId="8" xfId="0" applyFont="1" applyFill="1" applyBorder="1" applyAlignment="1" applyProtection="1">
      <protection locked="0"/>
    </xf>
    <xf numFmtId="167" fontId="28" fillId="13" borderId="8" xfId="0" applyNumberFormat="1" applyFont="1" applyFill="1" applyBorder="1" applyAlignment="1" applyProtection="1">
      <alignment horizontal="center" vertical="center"/>
    </xf>
    <xf numFmtId="0" fontId="38" fillId="13" borderId="0" xfId="0" applyFont="1" applyFill="1" applyBorder="1" applyAlignment="1">
      <alignment vertical="top" wrapText="1"/>
    </xf>
    <xf numFmtId="0" fontId="16" fillId="30" borderId="0" xfId="0" applyFont="1" applyFill="1" applyBorder="1" applyAlignment="1">
      <alignment vertical="center" wrapText="1"/>
    </xf>
    <xf numFmtId="0" fontId="28" fillId="30" borderId="0" xfId="0" applyFont="1" applyFill="1" applyBorder="1" applyAlignment="1" applyProtection="1">
      <alignment vertical="center" wrapText="1"/>
      <protection locked="0"/>
    </xf>
    <xf numFmtId="0" fontId="28" fillId="13" borderId="0" xfId="0" applyFont="1" applyFill="1" applyBorder="1" applyAlignment="1">
      <alignment vertical="top" wrapText="1"/>
    </xf>
    <xf numFmtId="0" fontId="15" fillId="13" borderId="11" xfId="0" applyFont="1" applyFill="1" applyBorder="1" applyAlignment="1">
      <alignment vertical="center"/>
    </xf>
    <xf numFmtId="0" fontId="28" fillId="13" borderId="11" xfId="0" applyFont="1" applyFill="1" applyBorder="1" applyAlignment="1">
      <alignment vertical="top" wrapText="1"/>
    </xf>
    <xf numFmtId="0" fontId="28" fillId="13" borderId="11" xfId="0" applyFont="1" applyFill="1" applyBorder="1" applyAlignment="1">
      <alignment vertical="center" wrapText="1"/>
    </xf>
    <xf numFmtId="0" fontId="16" fillId="30" borderId="0" xfId="0" applyFont="1" applyFill="1" applyBorder="1" applyAlignment="1" applyProtection="1">
      <alignment vertical="center" wrapText="1"/>
    </xf>
    <xf numFmtId="0" fontId="28" fillId="13" borderId="0" xfId="0" applyFont="1" applyFill="1" applyBorder="1" applyAlignment="1" applyProtection="1">
      <protection locked="0"/>
    </xf>
    <xf numFmtId="0" fontId="48" fillId="19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 applyProtection="1">
      <alignment horizontal="center" vertical="center"/>
      <protection locked="0"/>
    </xf>
    <xf numFmtId="0" fontId="28" fillId="23" borderId="9" xfId="0" applyFont="1" applyFill="1" applyBorder="1" applyAlignment="1">
      <alignment horizontal="left" vertical="center" wrapText="1"/>
    </xf>
    <xf numFmtId="0" fontId="28" fillId="13" borderId="0" xfId="0" applyFont="1" applyFill="1" applyAlignment="1">
      <alignment vertical="center" wrapText="1"/>
    </xf>
    <xf numFmtId="0" fontId="28" fillId="12" borderId="0" xfId="0" applyFont="1" applyFill="1" applyBorder="1" applyAlignment="1">
      <alignment vertical="top" wrapText="1"/>
    </xf>
    <xf numFmtId="0" fontId="28" fillId="13" borderId="8" xfId="0" applyFont="1" applyFill="1" applyBorder="1" applyAlignment="1">
      <alignment horizontal="left" vertical="center"/>
    </xf>
    <xf numFmtId="0" fontId="16" fillId="17" borderId="18" xfId="0" applyFont="1" applyFill="1" applyBorder="1" applyAlignment="1" applyProtection="1">
      <alignment horizontal="center" vertical="center"/>
    </xf>
    <xf numFmtId="0" fontId="16" fillId="17" borderId="8" xfId="0" applyFont="1" applyFill="1" applyBorder="1" applyAlignment="1" applyProtection="1">
      <alignment horizontal="left" vertical="center" wrapText="1"/>
    </xf>
    <xf numFmtId="0" fontId="16" fillId="17" borderId="21" xfId="0" applyFont="1" applyFill="1" applyBorder="1" applyAlignment="1" applyProtection="1">
      <alignment horizontal="center" vertical="center"/>
    </xf>
    <xf numFmtId="0" fontId="16" fillId="17" borderId="22" xfId="0" applyFont="1" applyFill="1" applyBorder="1" applyAlignment="1" applyProtection="1">
      <alignment horizontal="center"/>
    </xf>
    <xf numFmtId="0" fontId="16" fillId="17" borderId="27" xfId="0" applyFont="1" applyFill="1" applyBorder="1" applyAlignment="1" applyProtection="1">
      <alignment horizontal="center"/>
    </xf>
    <xf numFmtId="0" fontId="16" fillId="17" borderId="21" xfId="0" applyFont="1" applyFill="1" applyBorder="1" applyAlignment="1" applyProtection="1">
      <alignment horizontal="center"/>
    </xf>
    <xf numFmtId="0" fontId="16" fillId="17" borderId="8" xfId="0" applyFont="1" applyFill="1" applyBorder="1" applyAlignment="1" applyProtection="1">
      <alignment horizontal="center"/>
    </xf>
    <xf numFmtId="0" fontId="16" fillId="28" borderId="17" xfId="0" applyFont="1" applyFill="1" applyBorder="1" applyAlignment="1" applyProtection="1">
      <alignment horizontal="center" vertical="center"/>
    </xf>
    <xf numFmtId="0" fontId="16" fillId="28" borderId="8" xfId="0" applyFont="1" applyFill="1" applyBorder="1" applyAlignment="1" applyProtection="1">
      <alignment horizontal="center" vertical="center"/>
    </xf>
    <xf numFmtId="0" fontId="1" fillId="13" borderId="0" xfId="0" applyFont="1" applyFill="1" applyProtection="1"/>
    <xf numFmtId="168" fontId="1" fillId="13" borderId="0" xfId="0" applyNumberFormat="1" applyFont="1" applyFill="1" applyAlignment="1" applyProtection="1"/>
    <xf numFmtId="0" fontId="33" fillId="12" borderId="0" xfId="0" applyFont="1" applyFill="1" applyBorder="1" applyAlignment="1">
      <alignment horizontal="center" vertical="center"/>
    </xf>
    <xf numFmtId="0" fontId="28" fillId="12" borderId="0" xfId="0" applyNumberFormat="1" applyFont="1" applyFill="1" applyBorder="1" applyAlignment="1">
      <alignment horizontal="center" vertical="center" wrapText="1"/>
    </xf>
    <xf numFmtId="0" fontId="44" fillId="11" borderId="9" xfId="0" applyFont="1" applyFill="1" applyBorder="1" applyAlignment="1" applyProtection="1">
      <alignment horizontal="left" vertical="center"/>
      <protection locked="0"/>
    </xf>
    <xf numFmtId="0" fontId="44" fillId="11" borderId="10" xfId="0" applyFont="1" applyFill="1" applyBorder="1" applyAlignment="1" applyProtection="1">
      <alignment horizontal="left" vertical="center"/>
      <protection locked="0"/>
    </xf>
    <xf numFmtId="0" fontId="29" fillId="13" borderId="0" xfId="0" applyFont="1" applyFill="1" applyBorder="1" applyAlignment="1">
      <alignment horizontal="left" vertical="center" wrapText="1"/>
    </xf>
    <xf numFmtId="0" fontId="0" fillId="13" borderId="0" xfId="0" applyFill="1" applyAlignment="1">
      <alignment horizontal="center" vertical="center"/>
    </xf>
    <xf numFmtId="0" fontId="28" fillId="13" borderId="0" xfId="0" applyFont="1" applyFill="1" applyAlignment="1">
      <alignment horizontal="left" vertical="center" wrapText="1"/>
    </xf>
    <xf numFmtId="0" fontId="16" fillId="21" borderId="8" xfId="0" applyFont="1" applyFill="1" applyBorder="1" applyAlignment="1">
      <alignment horizontal="center" vertical="center" wrapText="1"/>
    </xf>
    <xf numFmtId="165" fontId="16" fillId="13" borderId="9" xfId="0" applyNumberFormat="1" applyFont="1" applyFill="1" applyBorder="1" applyAlignment="1">
      <alignment horizontal="center" vertical="center"/>
    </xf>
    <xf numFmtId="165" fontId="16" fillId="13" borderId="10" xfId="0" applyNumberFormat="1" applyFont="1" applyFill="1" applyBorder="1" applyAlignment="1">
      <alignment horizontal="center" vertical="center"/>
    </xf>
    <xf numFmtId="165" fontId="28" fillId="27" borderId="9" xfId="0" applyNumberFormat="1" applyFont="1" applyFill="1" applyBorder="1" applyAlignment="1">
      <alignment horizontal="center" vertical="center" wrapText="1"/>
    </xf>
    <xf numFmtId="165" fontId="28" fillId="27" borderId="10" xfId="0" applyNumberFormat="1" applyFont="1" applyFill="1" applyBorder="1" applyAlignment="1">
      <alignment horizontal="center" vertical="center" wrapText="1"/>
    </xf>
    <xf numFmtId="165" fontId="28" fillId="27" borderId="16" xfId="0" applyNumberFormat="1" applyFont="1" applyFill="1" applyBorder="1" applyAlignment="1">
      <alignment horizontal="center" vertical="center" wrapText="1"/>
    </xf>
    <xf numFmtId="165" fontId="28" fillId="27" borderId="18" xfId="0" applyNumberFormat="1" applyFont="1" applyFill="1" applyBorder="1" applyAlignment="1">
      <alignment horizontal="center" wrapText="1"/>
    </xf>
    <xf numFmtId="165" fontId="28" fillId="27" borderId="0" xfId="0" applyNumberFormat="1" applyFont="1" applyFill="1" applyBorder="1" applyAlignment="1">
      <alignment horizontal="center" wrapText="1"/>
    </xf>
    <xf numFmtId="165" fontId="28" fillId="27" borderId="11" xfId="0" applyNumberFormat="1" applyFont="1" applyFill="1" applyBorder="1" applyAlignment="1">
      <alignment horizontal="center" wrapText="1"/>
    </xf>
    <xf numFmtId="165" fontId="28" fillId="27" borderId="18" xfId="0" applyNumberFormat="1" applyFont="1" applyFill="1" applyBorder="1" applyAlignment="1">
      <alignment horizontal="center" vertical="center" wrapText="1"/>
    </xf>
    <xf numFmtId="165" fontId="28" fillId="27" borderId="0" xfId="0" applyNumberFormat="1" applyFont="1" applyFill="1" applyBorder="1" applyAlignment="1">
      <alignment horizontal="center" vertical="center" wrapText="1"/>
    </xf>
    <xf numFmtId="165" fontId="28" fillId="27" borderId="11" xfId="0" applyNumberFormat="1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left" vertical="center" wrapText="1"/>
    </xf>
    <xf numFmtId="0" fontId="28" fillId="14" borderId="0" xfId="0" applyFont="1" applyFill="1" applyAlignment="1">
      <alignment horizontal="left" vertical="top" wrapText="1"/>
    </xf>
    <xf numFmtId="0" fontId="28" fillId="13" borderId="0" xfId="0" applyFont="1" applyFill="1" applyBorder="1" applyAlignment="1">
      <alignment horizontal="left" vertical="center" wrapText="1"/>
    </xf>
    <xf numFmtId="165" fontId="28" fillId="27" borderId="9" xfId="0" applyNumberFormat="1" applyFont="1" applyFill="1" applyBorder="1" applyAlignment="1">
      <alignment horizontal="center" wrapText="1"/>
    </xf>
    <xf numFmtId="165" fontId="28" fillId="27" borderId="10" xfId="0" applyNumberFormat="1" applyFont="1" applyFill="1" applyBorder="1" applyAlignment="1">
      <alignment horizontal="center" wrapText="1"/>
    </xf>
    <xf numFmtId="165" fontId="28" fillId="27" borderId="16" xfId="0" applyNumberFormat="1" applyFont="1" applyFill="1" applyBorder="1" applyAlignment="1">
      <alignment horizontal="center" wrapText="1"/>
    </xf>
    <xf numFmtId="0" fontId="16" fillId="14" borderId="0" xfId="0" applyFont="1" applyFill="1" applyBorder="1" applyAlignment="1">
      <alignment horizontal="left" vertical="center" wrapText="1"/>
    </xf>
    <xf numFmtId="0" fontId="38" fillId="13" borderId="13" xfId="0" applyFont="1" applyFill="1" applyBorder="1" applyAlignment="1">
      <alignment horizontal="left" vertical="center" wrapText="1"/>
    </xf>
    <xf numFmtId="0" fontId="38" fillId="13" borderId="0" xfId="0" applyFont="1" applyFill="1" applyBorder="1" applyAlignment="1">
      <alignment horizontal="left" vertical="center" wrapText="1"/>
    </xf>
    <xf numFmtId="0" fontId="30" fillId="10" borderId="9" xfId="0" applyFont="1" applyFill="1" applyBorder="1" applyAlignment="1" applyProtection="1">
      <alignment horizontal="center" vertical="center" wrapText="1"/>
      <protection locked="0"/>
    </xf>
    <xf numFmtId="0" fontId="30" fillId="10" borderId="10" xfId="0" applyFont="1" applyFill="1" applyBorder="1" applyAlignment="1" applyProtection="1">
      <alignment horizontal="center" vertical="center" wrapText="1"/>
      <protection locked="0"/>
    </xf>
    <xf numFmtId="0" fontId="28" fillId="10" borderId="10" xfId="0" applyFont="1" applyFill="1" applyBorder="1" applyAlignment="1" applyProtection="1">
      <alignment horizontal="center" vertical="center"/>
      <protection locked="0"/>
    </xf>
    <xf numFmtId="4" fontId="16" fillId="13" borderId="9" xfId="0" applyNumberFormat="1" applyFont="1" applyFill="1" applyBorder="1" applyAlignment="1" applyProtection="1">
      <alignment horizontal="center"/>
    </xf>
    <xf numFmtId="4" fontId="16" fillId="13" borderId="10" xfId="0" applyNumberFormat="1" applyFont="1" applyFill="1" applyBorder="1" applyAlignment="1" applyProtection="1">
      <alignment horizontal="center"/>
    </xf>
    <xf numFmtId="4" fontId="28" fillId="23" borderId="18" xfId="0" applyNumberFormat="1" applyFont="1" applyFill="1" applyBorder="1" applyAlignment="1" applyProtection="1">
      <alignment horizontal="center" vertical="center"/>
    </xf>
    <xf numFmtId="4" fontId="28" fillId="23" borderId="11" xfId="0" applyNumberFormat="1" applyFont="1" applyFill="1" applyBorder="1" applyAlignment="1" applyProtection="1">
      <alignment horizontal="center" vertical="center"/>
    </xf>
    <xf numFmtId="4" fontId="28" fillId="23" borderId="9" xfId="0" applyNumberFormat="1" applyFont="1" applyFill="1" applyBorder="1" applyAlignment="1" applyProtection="1">
      <alignment horizontal="center" vertical="center"/>
    </xf>
    <xf numFmtId="4" fontId="28" fillId="23" borderId="16" xfId="0" applyNumberFormat="1" applyFont="1" applyFill="1" applyBorder="1" applyAlignment="1" applyProtection="1">
      <alignment horizontal="center" vertical="center"/>
    </xf>
    <xf numFmtId="0" fontId="16" fillId="21" borderId="8" xfId="0" applyFont="1" applyFill="1" applyBorder="1" applyAlignment="1" applyProtection="1">
      <alignment horizontal="center" vertical="center" wrapText="1"/>
    </xf>
    <xf numFmtId="4" fontId="28" fillId="23" borderId="26" xfId="0" applyNumberFormat="1" applyFont="1" applyFill="1" applyBorder="1" applyAlignment="1" applyProtection="1">
      <alignment horizontal="center"/>
    </xf>
    <xf numFmtId="4" fontId="28" fillId="23" borderId="12" xfId="0" applyNumberFormat="1" applyFont="1" applyFill="1" applyBorder="1" applyAlignment="1" applyProtection="1">
      <alignment horizontal="center"/>
    </xf>
    <xf numFmtId="4" fontId="28" fillId="23" borderId="9" xfId="0" applyNumberFormat="1" applyFont="1" applyFill="1" applyBorder="1" applyAlignment="1" applyProtection="1">
      <alignment horizontal="center"/>
    </xf>
    <xf numFmtId="4" fontId="28" fillId="23" borderId="16" xfId="0" applyNumberFormat="1" applyFont="1" applyFill="1" applyBorder="1" applyAlignment="1" applyProtection="1">
      <alignment horizontal="center"/>
    </xf>
    <xf numFmtId="0" fontId="28" fillId="7" borderId="17" xfId="0" applyFont="1" applyFill="1" applyBorder="1" applyAlignment="1" applyProtection="1">
      <alignment horizontal="center"/>
      <protection locked="0"/>
    </xf>
    <xf numFmtId="0" fontId="28" fillId="7" borderId="19" xfId="0" applyFont="1" applyFill="1" applyBorder="1" applyAlignment="1" applyProtection="1">
      <alignment horizontal="center"/>
      <protection locked="0"/>
    </xf>
    <xf numFmtId="0" fontId="28" fillId="7" borderId="23" xfId="0" applyFont="1" applyFill="1" applyBorder="1" applyAlignment="1" applyProtection="1">
      <alignment horizontal="center"/>
      <protection locked="0"/>
    </xf>
    <xf numFmtId="0" fontId="16" fillId="22" borderId="17" xfId="0" applyFont="1" applyFill="1" applyBorder="1" applyAlignment="1" applyProtection="1">
      <alignment horizontal="center" vertical="center" wrapText="1"/>
    </xf>
    <xf numFmtId="0" fontId="16" fillId="22" borderId="19" xfId="0" applyFont="1" applyFill="1" applyBorder="1" applyAlignment="1" applyProtection="1">
      <alignment horizontal="center" vertical="center" wrapText="1"/>
    </xf>
    <xf numFmtId="0" fontId="16" fillId="22" borderId="23" xfId="0" applyFont="1" applyFill="1" applyBorder="1" applyAlignment="1" applyProtection="1">
      <alignment horizontal="center" vertical="center" wrapText="1"/>
    </xf>
    <xf numFmtId="0" fontId="30" fillId="13" borderId="10" xfId="0" applyFont="1" applyFill="1" applyBorder="1" applyAlignment="1" applyProtection="1">
      <alignment horizontal="left" vertical="center"/>
    </xf>
    <xf numFmtId="0" fontId="28" fillId="13" borderId="0" xfId="0" applyFont="1" applyFill="1" applyBorder="1" applyAlignment="1">
      <alignment horizontal="left" vertical="top" wrapText="1"/>
    </xf>
    <xf numFmtId="0" fontId="28" fillId="13" borderId="11" xfId="0" applyFont="1" applyFill="1" applyBorder="1" applyAlignment="1">
      <alignment horizontal="left" vertical="top" wrapText="1"/>
    </xf>
    <xf numFmtId="0" fontId="36" fillId="13" borderId="0" xfId="0" applyFont="1" applyFill="1" applyBorder="1" applyAlignment="1">
      <alignment horizontal="left" vertical="top" wrapText="1"/>
    </xf>
    <xf numFmtId="0" fontId="36" fillId="13" borderId="11" xfId="0" applyFont="1" applyFill="1" applyBorder="1" applyAlignment="1">
      <alignment horizontal="left" vertical="top" wrapText="1"/>
    </xf>
    <xf numFmtId="0" fontId="28" fillId="7" borderId="17" xfId="0" applyFont="1" applyFill="1" applyBorder="1" applyAlignment="1" applyProtection="1">
      <alignment horizontal="center" vertical="center"/>
      <protection locked="0"/>
    </xf>
    <xf numFmtId="0" fontId="28" fillId="7" borderId="19" xfId="0" applyFont="1" applyFill="1" applyBorder="1" applyAlignment="1" applyProtection="1">
      <alignment horizontal="center" vertical="center"/>
      <protection locked="0"/>
    </xf>
    <xf numFmtId="0" fontId="28" fillId="7" borderId="17" xfId="0" applyFont="1" applyFill="1" applyBorder="1" applyAlignment="1" applyProtection="1">
      <alignment horizontal="center" vertical="top"/>
      <protection locked="0"/>
    </xf>
    <xf numFmtId="0" fontId="28" fillId="7" borderId="19" xfId="0" applyFont="1" applyFill="1" applyBorder="1" applyAlignment="1" applyProtection="1">
      <alignment horizontal="center" vertical="top"/>
      <protection locked="0"/>
    </xf>
    <xf numFmtId="0" fontId="16" fillId="24" borderId="8" xfId="0" applyFont="1" applyFill="1" applyBorder="1" applyAlignment="1">
      <alignment horizontal="center" vertical="center" wrapText="1"/>
    </xf>
    <xf numFmtId="4" fontId="28" fillId="25" borderId="18" xfId="0" applyNumberFormat="1" applyFont="1" applyFill="1" applyBorder="1" applyAlignment="1">
      <alignment horizontal="center" vertical="center"/>
    </xf>
    <xf numFmtId="4" fontId="28" fillId="25" borderId="11" xfId="0" applyNumberFormat="1" applyFont="1" applyFill="1" applyBorder="1" applyAlignment="1">
      <alignment horizontal="center" vertical="center"/>
    </xf>
    <xf numFmtId="4" fontId="28" fillId="23" borderId="0" xfId="0" applyNumberFormat="1" applyFont="1" applyFill="1" applyBorder="1" applyAlignment="1" applyProtection="1">
      <alignment horizontal="center" vertical="center"/>
    </xf>
    <xf numFmtId="0" fontId="16" fillId="22" borderId="17" xfId="0" applyFont="1" applyFill="1" applyBorder="1" applyAlignment="1">
      <alignment horizontal="center" vertical="center" wrapText="1"/>
    </xf>
    <xf numFmtId="0" fontId="16" fillId="22" borderId="19" xfId="0" applyFont="1" applyFill="1" applyBorder="1" applyAlignment="1">
      <alignment horizontal="center" vertical="center" wrapText="1"/>
    </xf>
    <xf numFmtId="0" fontId="30" fillId="13" borderId="0" xfId="0" applyFont="1" applyFill="1" applyAlignment="1" applyProtection="1">
      <alignment horizontal="left" vertical="center"/>
    </xf>
    <xf numFmtId="4" fontId="16" fillId="13" borderId="9" xfId="0" applyNumberFormat="1" applyFont="1" applyFill="1" applyBorder="1" applyAlignment="1" applyProtection="1">
      <alignment horizontal="center" vertical="center"/>
    </xf>
    <xf numFmtId="4" fontId="16" fillId="13" borderId="10" xfId="0" applyNumberFormat="1" applyFont="1" applyFill="1" applyBorder="1" applyAlignment="1" applyProtection="1">
      <alignment horizontal="center" vertical="center"/>
    </xf>
    <xf numFmtId="4" fontId="28" fillId="23" borderId="26" xfId="0" applyNumberFormat="1" applyFont="1" applyFill="1" applyBorder="1" applyAlignment="1" applyProtection="1">
      <alignment horizontal="center" vertical="center"/>
    </xf>
    <xf numFmtId="4" fontId="28" fillId="23" borderId="12" xfId="0" applyNumberFormat="1" applyFont="1" applyFill="1" applyBorder="1" applyAlignment="1" applyProtection="1">
      <alignment horizontal="center" vertical="center"/>
    </xf>
    <xf numFmtId="4" fontId="28" fillId="23" borderId="10" xfId="0" applyNumberFormat="1" applyFont="1" applyFill="1" applyBorder="1" applyAlignment="1" applyProtection="1">
      <alignment horizontal="center" vertical="center"/>
    </xf>
    <xf numFmtId="0" fontId="29" fillId="13" borderId="0" xfId="0" applyFont="1" applyFill="1" applyAlignment="1" applyProtection="1">
      <alignment horizontal="left" vertical="center" wrapText="1"/>
    </xf>
    <xf numFmtId="0" fontId="28" fillId="8" borderId="17" xfId="0" applyFont="1" applyFill="1" applyBorder="1" applyAlignment="1" applyProtection="1">
      <alignment horizontal="center" vertical="center" wrapText="1"/>
      <protection locked="0"/>
    </xf>
    <xf numFmtId="0" fontId="28" fillId="8" borderId="19" xfId="0" applyFont="1" applyFill="1" applyBorder="1" applyAlignment="1" applyProtection="1">
      <alignment horizontal="center" vertical="center" wrapText="1"/>
      <protection locked="0"/>
    </xf>
    <xf numFmtId="4" fontId="16" fillId="20" borderId="9" xfId="0" applyNumberFormat="1" applyFont="1" applyFill="1" applyBorder="1" applyAlignment="1">
      <alignment horizontal="center" vertical="center"/>
    </xf>
    <xf numFmtId="4" fontId="16" fillId="20" borderId="10" xfId="0" applyNumberFormat="1" applyFont="1" applyFill="1" applyBorder="1" applyAlignment="1">
      <alignment horizontal="center" vertical="center"/>
    </xf>
    <xf numFmtId="0" fontId="28" fillId="7" borderId="23" xfId="0" applyFont="1" applyFill="1" applyBorder="1" applyAlignment="1" applyProtection="1">
      <alignment horizontal="center" vertical="center"/>
      <protection locked="0"/>
    </xf>
    <xf numFmtId="4" fontId="28" fillId="25" borderId="0" xfId="0" applyNumberFormat="1" applyFont="1" applyFill="1" applyBorder="1" applyAlignment="1">
      <alignment horizontal="center" vertical="center"/>
    </xf>
    <xf numFmtId="4" fontId="28" fillId="25" borderId="9" xfId="0" applyNumberFormat="1" applyFont="1" applyFill="1" applyBorder="1" applyAlignment="1">
      <alignment horizontal="center" vertical="center"/>
    </xf>
    <xf numFmtId="4" fontId="28" fillId="25" borderId="10" xfId="0" applyNumberFormat="1" applyFont="1" applyFill="1" applyBorder="1" applyAlignment="1">
      <alignment horizontal="center" vertical="center"/>
    </xf>
    <xf numFmtId="4" fontId="28" fillId="25" borderId="16" xfId="0" applyNumberFormat="1" applyFont="1" applyFill="1" applyBorder="1" applyAlignment="1">
      <alignment horizontal="center" vertical="center"/>
    </xf>
    <xf numFmtId="4" fontId="16" fillId="12" borderId="9" xfId="0" applyNumberFormat="1" applyFont="1" applyFill="1" applyBorder="1" applyAlignment="1">
      <alignment horizontal="center" vertical="center"/>
    </xf>
    <xf numFmtId="4" fontId="16" fillId="12" borderId="10" xfId="0" applyNumberFormat="1" applyFont="1" applyFill="1" applyBorder="1" applyAlignment="1">
      <alignment horizontal="center" vertical="center"/>
    </xf>
    <xf numFmtId="0" fontId="38" fillId="13" borderId="13" xfId="0" applyFont="1" applyFill="1" applyBorder="1" applyAlignment="1">
      <alignment horizontal="left" vertical="top" wrapText="1"/>
    </xf>
    <xf numFmtId="0" fontId="38" fillId="13" borderId="0" xfId="0" applyFont="1" applyFill="1" applyBorder="1" applyAlignment="1">
      <alignment horizontal="left" vertical="top" wrapText="1"/>
    </xf>
    <xf numFmtId="0" fontId="28" fillId="12" borderId="44" xfId="0" applyFont="1" applyFill="1" applyBorder="1" applyAlignment="1">
      <alignment horizontal="left" vertical="top" wrapText="1"/>
    </xf>
    <xf numFmtId="0" fontId="28" fillId="12" borderId="0" xfId="0" applyFont="1" applyFill="1" applyBorder="1" applyAlignment="1">
      <alignment horizontal="left" vertical="top" wrapText="1"/>
    </xf>
    <xf numFmtId="0" fontId="30" fillId="12" borderId="45" xfId="0" applyFont="1" applyFill="1" applyBorder="1" applyAlignment="1">
      <alignment horizontal="left"/>
    </xf>
    <xf numFmtId="0" fontId="35" fillId="13" borderId="8" xfId="0" applyFont="1" applyFill="1" applyBorder="1" applyAlignment="1" applyProtection="1">
      <alignment horizontal="left" vertical="center"/>
    </xf>
    <xf numFmtId="0" fontId="28" fillId="13" borderId="17" xfId="0" applyFont="1" applyFill="1" applyBorder="1" applyAlignment="1">
      <alignment horizontal="left" vertical="center"/>
    </xf>
    <xf numFmtId="0" fontId="28" fillId="13" borderId="23" xfId="0" applyFont="1" applyFill="1" applyBorder="1" applyAlignment="1">
      <alignment horizontal="left" vertical="center"/>
    </xf>
    <xf numFmtId="0" fontId="28" fillId="13" borderId="8" xfId="0" applyFont="1" applyFill="1" applyBorder="1" applyAlignment="1">
      <alignment horizontal="left" vertical="center"/>
    </xf>
    <xf numFmtId="0" fontId="16" fillId="9" borderId="17" xfId="0" applyFont="1" applyFill="1" applyBorder="1" applyAlignment="1" applyProtection="1">
      <alignment horizontal="center" vertical="center" wrapText="1"/>
    </xf>
    <xf numFmtId="0" fontId="16" fillId="9" borderId="23" xfId="0" applyFont="1" applyFill="1" applyBorder="1" applyAlignment="1" applyProtection="1">
      <alignment horizontal="center" vertical="center" wrapText="1"/>
    </xf>
    <xf numFmtId="0" fontId="38" fillId="9" borderId="18" xfId="0" applyFont="1" applyFill="1" applyBorder="1" applyAlignment="1" applyProtection="1">
      <alignment horizontal="left" vertical="top" wrapText="1"/>
    </xf>
    <xf numFmtId="0" fontId="38" fillId="9" borderId="0" xfId="0" applyFont="1" applyFill="1" applyBorder="1" applyAlignment="1" applyProtection="1">
      <alignment horizontal="left" vertical="top" wrapText="1"/>
    </xf>
    <xf numFmtId="0" fontId="38" fillId="9" borderId="11" xfId="0" applyFont="1" applyFill="1" applyBorder="1" applyAlignment="1" applyProtection="1">
      <alignment horizontal="left" vertical="top" wrapText="1"/>
    </xf>
    <xf numFmtId="4" fontId="28" fillId="9" borderId="17" xfId="1" applyNumberFormat="1" applyFont="1" applyFill="1" applyBorder="1" applyAlignment="1" applyProtection="1">
      <alignment horizontal="center" vertical="center"/>
    </xf>
    <xf numFmtId="4" fontId="28" fillId="9" borderId="23" xfId="1" applyNumberFormat="1" applyFont="1" applyFill="1" applyBorder="1" applyAlignment="1" applyProtection="1">
      <alignment horizontal="center" vertical="center"/>
    </xf>
    <xf numFmtId="0" fontId="41" fillId="17" borderId="17" xfId="0" applyFont="1" applyFill="1" applyBorder="1" applyAlignment="1" applyProtection="1">
      <alignment horizontal="center" vertical="center"/>
    </xf>
    <xf numFmtId="0" fontId="41" fillId="17" borderId="19" xfId="0" applyFont="1" applyFill="1" applyBorder="1" applyAlignment="1" applyProtection="1">
      <alignment horizontal="center" vertical="center"/>
    </xf>
    <xf numFmtId="0" fontId="41" fillId="17" borderId="23" xfId="0" applyFont="1" applyFill="1" applyBorder="1" applyAlignment="1" applyProtection="1">
      <alignment horizontal="center" vertical="center"/>
    </xf>
    <xf numFmtId="0" fontId="16" fillId="9" borderId="8" xfId="0" applyFont="1" applyFill="1" applyBorder="1" applyAlignment="1" applyProtection="1">
      <alignment horizontal="center" vertical="center" wrapText="1"/>
    </xf>
    <xf numFmtId="4" fontId="28" fillId="9" borderId="15" xfId="1" applyNumberFormat="1" applyFont="1" applyFill="1" applyBorder="1" applyAlignment="1" applyProtection="1">
      <alignment horizontal="center" vertical="center"/>
    </xf>
    <xf numFmtId="0" fontId="38" fillId="9" borderId="26" xfId="0" applyFont="1" applyFill="1" applyBorder="1" applyAlignment="1" applyProtection="1">
      <alignment horizontal="left" vertical="center" wrapText="1"/>
    </xf>
    <xf numFmtId="0" fontId="45" fillId="9" borderId="13" xfId="0" applyFont="1" applyFill="1" applyBorder="1" applyAlignment="1" applyProtection="1">
      <alignment horizontal="left" vertical="center" wrapText="1"/>
    </xf>
    <xf numFmtId="0" fontId="45" fillId="9" borderId="12" xfId="0" applyFont="1" applyFill="1" applyBorder="1" applyAlignment="1" applyProtection="1">
      <alignment horizontal="left" vertical="center" wrapText="1"/>
    </xf>
    <xf numFmtId="4" fontId="28" fillId="9" borderId="9" xfId="1" applyNumberFormat="1" applyFont="1" applyFill="1" applyBorder="1" applyAlignment="1" applyProtection="1">
      <alignment horizontal="center" vertical="center"/>
    </xf>
    <xf numFmtId="4" fontId="28" fillId="9" borderId="16" xfId="1" applyNumberFormat="1" applyFont="1" applyFill="1" applyBorder="1" applyAlignment="1" applyProtection="1">
      <alignment horizontal="center" vertical="center"/>
    </xf>
    <xf numFmtId="4" fontId="28" fillId="9" borderId="26" xfId="1" applyNumberFormat="1" applyFont="1" applyFill="1" applyBorder="1" applyAlignment="1" applyProtection="1">
      <alignment horizontal="center" vertical="center"/>
    </xf>
    <xf numFmtId="4" fontId="28" fillId="9" borderId="12" xfId="1" applyNumberFormat="1" applyFont="1" applyFill="1" applyBorder="1" applyAlignment="1" applyProtection="1">
      <alignment horizontal="center" vertical="center"/>
    </xf>
    <xf numFmtId="4" fontId="28" fillId="9" borderId="8" xfId="1" applyNumberFormat="1" applyFont="1" applyFill="1" applyBorder="1" applyAlignment="1" applyProtection="1">
      <alignment horizontal="center" vertical="center"/>
    </xf>
    <xf numFmtId="166" fontId="16" fillId="9" borderId="20" xfId="0" applyNumberFormat="1" applyFont="1" applyFill="1" applyBorder="1" applyAlignment="1" applyProtection="1">
      <alignment horizontal="center" vertical="center"/>
    </xf>
    <xf numFmtId="166" fontId="16" fillId="9" borderId="16" xfId="0" applyNumberFormat="1" applyFont="1" applyFill="1" applyBorder="1" applyAlignment="1" applyProtection="1">
      <alignment horizontal="center" vertical="center"/>
    </xf>
    <xf numFmtId="166" fontId="16" fillId="9" borderId="20" xfId="0" applyNumberFormat="1" applyFont="1" applyFill="1" applyBorder="1" applyAlignment="1" applyProtection="1">
      <alignment horizontal="center" vertical="center" wrapText="1"/>
    </xf>
    <xf numFmtId="166" fontId="16" fillId="9" borderId="16" xfId="0" applyNumberFormat="1" applyFont="1" applyFill="1" applyBorder="1" applyAlignment="1" applyProtection="1">
      <alignment horizontal="center" vertical="center" wrapText="1"/>
    </xf>
    <xf numFmtId="4" fontId="28" fillId="9" borderId="27" xfId="1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1" fillId="0" borderId="5" xfId="0" applyFont="1" applyBorder="1"/>
    <xf numFmtId="0" fontId="26" fillId="9" borderId="8" xfId="0" applyFont="1" applyFill="1" applyBorder="1" applyAlignment="1">
      <alignment horizontal="center"/>
    </xf>
    <xf numFmtId="0" fontId="16" fillId="12" borderId="48" xfId="0" applyFont="1" applyFill="1" applyBorder="1" applyAlignment="1">
      <alignment horizontal="center" vertical="center"/>
    </xf>
    <xf numFmtId="10" fontId="28" fillId="12" borderId="8" xfId="3" applyNumberFormat="1" applyFont="1" applyFill="1" applyBorder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Porcentual" xfId="3" builtinId="5"/>
  </cellStyles>
  <dxfs count="0"/>
  <tableStyles count="0" defaultTableStyle="TableStyleMedium2" defaultPivotStyle="PivotStyleLight16"/>
  <colors>
    <mruColors>
      <color rgb="FF58595B"/>
      <color rgb="FF38761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200">
                <a:solidFill>
                  <a:srgbClr val="58595B"/>
                </a:solidFill>
                <a:latin typeface="DIN Next Rounded LT Pro" pitchFamily="34" charset="0"/>
              </a:rPr>
              <a:t>Resumen</a:t>
            </a:r>
            <a:r>
              <a:rPr lang="es-ES" sz="1200" baseline="0">
                <a:solidFill>
                  <a:srgbClr val="58595B"/>
                </a:solidFill>
                <a:latin typeface="DIN Next Rounded LT Pro" pitchFamily="34" charset="0"/>
              </a:rPr>
              <a:t> emisiones por labor</a:t>
            </a:r>
            <a:endParaRPr lang="es-ES" sz="1200">
              <a:solidFill>
                <a:srgbClr val="58595B"/>
              </a:solidFill>
              <a:latin typeface="DIN Next Rounded LT Pro" pitchFamily="34" charset="0"/>
            </a:endParaRPr>
          </a:p>
        </c:rich>
      </c:tx>
      <c:layout>
        <c:manualLayout>
          <c:xMode val="edge"/>
          <c:yMode val="edge"/>
          <c:x val="0.1349809114769748"/>
          <c:y val="3.9102839417800052E-3"/>
        </c:manualLayout>
      </c:layout>
      <c:overlay val="1"/>
    </c:title>
    <c:plotArea>
      <c:layout>
        <c:manualLayout>
          <c:layoutTarget val="inner"/>
          <c:xMode val="edge"/>
          <c:yMode val="edge"/>
          <c:x val="7.614560963970414E-2"/>
          <c:y val="0.18225931758530256"/>
          <c:w val="0.45587151037938511"/>
          <c:h val="0.72939441660701743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'1. Labores en Campo'!$D$14:$D$21</c:f>
              <c:strCache>
                <c:ptCount val="8"/>
                <c:pt idx="0">
                  <c:v>Preparación del Terreno</c:v>
                </c:pt>
                <c:pt idx="1">
                  <c:v>Siembra</c:v>
                </c:pt>
                <c:pt idx="2">
                  <c:v>Siembra + Fertilización</c:v>
                </c:pt>
                <c:pt idx="3">
                  <c:v>Re-siembra</c:v>
                </c:pt>
                <c:pt idx="4">
                  <c:v>Fertilización</c:v>
                </c:pt>
                <c:pt idx="5">
                  <c:v>Pulverización Terrestre</c:v>
                </c:pt>
                <c:pt idx="6">
                  <c:v>Pulverización Aérea</c:v>
                </c:pt>
                <c:pt idx="7">
                  <c:v>Cosecha</c:v>
                </c:pt>
              </c:strCache>
            </c:strRef>
          </c:cat>
          <c:val>
            <c:numRef>
              <c:f>'1. Labores en Campo'!$E$14:$E$21</c:f>
              <c:numCache>
                <c:formatCode>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2482</c:v>
                </c:pt>
                <c:pt idx="3">
                  <c:v>0</c:v>
                </c:pt>
                <c:pt idx="4">
                  <c:v>265.91999999999996</c:v>
                </c:pt>
                <c:pt idx="5">
                  <c:v>265.91999999999996</c:v>
                </c:pt>
                <c:pt idx="6">
                  <c:v>249.29999999999998</c:v>
                </c:pt>
                <c:pt idx="7">
                  <c:v>3628.7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53700131233595805"/>
          <c:y val="0.19180386542591266"/>
          <c:w val="0.44178656645192077"/>
          <c:h val="0.73375948460988127"/>
        </c:manualLayout>
      </c:layout>
      <c:txPr>
        <a:bodyPr/>
        <a:lstStyle/>
        <a:p>
          <a:pPr>
            <a:defRPr>
              <a:solidFill>
                <a:srgbClr val="58595B"/>
              </a:solidFill>
            </a:defRPr>
          </a:pPr>
          <a:endParaRPr lang="es-ES"/>
        </a:p>
      </c:txPr>
    </c:legend>
    <c:plotVisOnly val="1"/>
    <c:dispBlanksAs val="zero"/>
  </c:chart>
  <c:spPr>
    <a:noFill/>
    <a:ln w="12700" cap="flat" cmpd="sng" algn="ctr">
      <a:solidFill>
        <a:srgbClr val="9BBB59"/>
      </a:solidFill>
      <a:prstDash val="dash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200">
                <a:solidFill>
                  <a:srgbClr val="58595B"/>
                </a:solidFill>
                <a:latin typeface="DIN Next Rounded LT Pro" pitchFamily="34" charset="0"/>
              </a:rPr>
              <a:t>Resumen emisiones</a:t>
            </a:r>
            <a:r>
              <a:rPr lang="es-ES" sz="1200" baseline="0">
                <a:solidFill>
                  <a:srgbClr val="58595B"/>
                </a:solidFill>
                <a:latin typeface="DIN Next Rounded LT Pro" pitchFamily="34" charset="0"/>
              </a:rPr>
              <a:t> por cultivos</a:t>
            </a:r>
            <a:endParaRPr lang="es-ES" sz="1200">
              <a:solidFill>
                <a:srgbClr val="58595B"/>
              </a:solidFill>
              <a:latin typeface="DIN Next Rounded LT Pro" pitchFamily="34" charset="0"/>
            </a:endParaRPr>
          </a:p>
        </c:rich>
      </c:tx>
      <c:layout>
        <c:manualLayout>
          <c:xMode val="edge"/>
          <c:yMode val="edge"/>
          <c:x val="0.12227822836310635"/>
          <c:y val="4.3162119501119339E-2"/>
        </c:manualLayout>
      </c:layout>
    </c:title>
    <c:plotArea>
      <c:layout>
        <c:manualLayout>
          <c:layoutTarget val="inner"/>
          <c:xMode val="edge"/>
          <c:yMode val="edge"/>
          <c:x val="9.8926891932461944E-2"/>
          <c:y val="0.19628148168267281"/>
          <c:w val="0.47670935735449782"/>
          <c:h val="0.75033602862422466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'1. Labores en Campo'!$D$27:$D$34</c:f>
              <c:strCache>
                <c:ptCount val="8"/>
                <c:pt idx="0">
                  <c:v>Soja 1era</c:v>
                </c:pt>
                <c:pt idx="1">
                  <c:v>Soja 2da</c:v>
                </c:pt>
                <c:pt idx="2">
                  <c:v>Maiz Temprano</c:v>
                </c:pt>
                <c:pt idx="3">
                  <c:v>Maiz Tardio/2da</c:v>
                </c:pt>
                <c:pt idx="4">
                  <c:v>Trigo</c:v>
                </c:pt>
                <c:pt idx="5">
                  <c:v>Girasol</c:v>
                </c:pt>
                <c:pt idx="6">
                  <c:v>Cebada</c:v>
                </c:pt>
                <c:pt idx="7">
                  <c:v>Sorgo</c:v>
                </c:pt>
              </c:strCache>
            </c:strRef>
          </c:cat>
          <c:val>
            <c:numRef>
              <c:f>'1. Labores en Campo'!$E$27:$E$34</c:f>
              <c:numCache>
                <c:formatCode>0.0</c:formatCode>
                <c:ptCount val="8"/>
                <c:pt idx="0">
                  <c:v>3227.09</c:v>
                </c:pt>
                <c:pt idx="1">
                  <c:v>0</c:v>
                </c:pt>
                <c:pt idx="2">
                  <c:v>3664.75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56743060843951165"/>
          <c:y val="0.21811706272142056"/>
          <c:w val="0.39828162291169517"/>
          <c:h val="0.69470710779986578"/>
        </c:manualLayout>
      </c:layout>
      <c:txPr>
        <a:bodyPr/>
        <a:lstStyle/>
        <a:p>
          <a:pPr>
            <a:defRPr>
              <a:solidFill>
                <a:srgbClr val="58595B"/>
              </a:solidFill>
              <a:latin typeface="DIN Next Rounded LT Pro" pitchFamily="34" charset="0"/>
            </a:defRPr>
          </a:pPr>
          <a:endParaRPr lang="es-ES"/>
        </a:p>
      </c:txPr>
    </c:legend>
    <c:plotVisOnly val="1"/>
    <c:dispBlanksAs val="zero"/>
  </c:chart>
  <c:spPr>
    <a:noFill/>
    <a:ln>
      <a:solidFill>
        <a:srgbClr val="9BBB59"/>
      </a:solidFill>
      <a:prstDash val="dash"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6.4463800017314513E-2"/>
          <c:y val="6.6051137761720641E-2"/>
          <c:w val="0.33565397643843908"/>
          <c:h val="0.90894887864246865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6.4937998773509337E-2"/>
                  <c:y val="2.7164612655339641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'2. Movilidad Operativa'!$F$2:$F$5</c:f>
              <c:strCache>
                <c:ptCount val="4"/>
                <c:pt idx="0">
                  <c:v>A. Monitoreo de Cultivos</c:v>
                </c:pt>
                <c:pt idx="1">
                  <c:v>B. Abastecimiento de Insumos</c:v>
                </c:pt>
                <c:pt idx="2">
                  <c:v>C. Asistencia a Reuniones</c:v>
                </c:pt>
                <c:pt idx="3">
                  <c:v>D. Otras actividades</c:v>
                </c:pt>
              </c:strCache>
            </c:strRef>
          </c:cat>
          <c:val>
            <c:numRef>
              <c:f>'2. Movilidad Operativa'!$G$2:$G$5</c:f>
              <c:numCache>
                <c:formatCode>#,##0.0\ _€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44646560910611671"/>
          <c:y val="9.807192403611549E-2"/>
          <c:w val="0.52926747336947666"/>
          <c:h val="0.78299330561207969"/>
        </c:manualLayout>
      </c:layout>
      <c:txPr>
        <a:bodyPr/>
        <a:lstStyle/>
        <a:p>
          <a:pPr>
            <a:defRPr sz="1050">
              <a:solidFill>
                <a:srgbClr val="58595B"/>
              </a:solidFill>
              <a:latin typeface="DIN Next Rounded LT Pro" pitchFamily="34" charset="0"/>
            </a:defRPr>
          </a:pPr>
          <a:endParaRPr lang="es-ES"/>
        </a:p>
      </c:txPr>
    </c:legend>
    <c:plotVisOnly val="1"/>
    <c:dispBlanksAs val="zero"/>
  </c:chart>
  <c:spPr>
    <a:solidFill>
      <a:schemeClr val="bg1">
        <a:lumMod val="95000"/>
      </a:schemeClr>
    </a:solidFill>
    <a:ln w="12700" cap="flat" cmpd="sng" algn="ctr">
      <a:solidFill>
        <a:schemeClr val="accent3"/>
      </a:solidFill>
      <a:prstDash val="dash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4.7664916885389333E-2"/>
          <c:y val="4.8724439539564332E-2"/>
          <c:w val="0.39205951017908164"/>
          <c:h val="0.83164166492749081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3.9405716696829289E-2"/>
                  <c:y val="1.9785352469970863E-2"/>
                </c:manualLayout>
              </c:layout>
              <c:showPercent val="1"/>
            </c:dLbl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s-ES"/>
              </a:p>
            </c:txPr>
            <c:showPercent val="1"/>
            <c:showLeaderLines val="1"/>
          </c:dLbls>
          <c:cat>
            <c:strRef>
              <c:f>'3. Consumos Administrativos'!$I$2:$I$6</c:f>
              <c:strCache>
                <c:ptCount val="5"/>
                <c:pt idx="0">
                  <c:v>Artefactos Eléctricos</c:v>
                </c:pt>
                <c:pt idx="1">
                  <c:v>Iluminación</c:v>
                </c:pt>
                <c:pt idx="2">
                  <c:v>Calefacción</c:v>
                </c:pt>
                <c:pt idx="3">
                  <c:v>Refrigeración</c:v>
                </c:pt>
                <c:pt idx="4">
                  <c:v>Papel</c:v>
                </c:pt>
              </c:strCache>
            </c:strRef>
          </c:cat>
          <c:val>
            <c:numRef>
              <c:f>'3. Consumos Administrativos'!$J$2:$J$6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7.8974999999999991</c:v>
                </c:pt>
                <c:pt idx="3">
                  <c:v>1.3121999999999998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48536010666170082"/>
          <c:y val="8.8712058354924725E-2"/>
          <c:w val="0.47101502031465553"/>
          <c:h val="0.78890625238606693"/>
        </c:manualLayout>
      </c:layout>
      <c:txPr>
        <a:bodyPr/>
        <a:lstStyle/>
        <a:p>
          <a:pPr>
            <a:defRPr sz="1100">
              <a:solidFill>
                <a:srgbClr val="58595B"/>
              </a:solidFill>
              <a:latin typeface="DIN Next Rounded LT Pro" pitchFamily="34" charset="0"/>
            </a:defRPr>
          </a:pPr>
          <a:endParaRPr lang="es-ES"/>
        </a:p>
      </c:txPr>
    </c:legend>
    <c:plotVisOnly val="1"/>
    <c:dispBlanksAs val="zero"/>
  </c:chart>
  <c:spPr>
    <a:noFill/>
    <a:ln w="12700" cap="flat" cmpd="sng" algn="ctr">
      <a:solidFill>
        <a:schemeClr val="accent3"/>
      </a:solidFill>
      <a:prstDash val="dash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Resumen - Puntos Críticos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Resultados!$F$17</c:f>
              <c:strCache>
                <c:ptCount val="1"/>
                <c:pt idx="0">
                  <c:v>kgCO₂eq</c:v>
                </c:pt>
              </c:strCache>
            </c:strRef>
          </c:tx>
          <c:cat>
            <c:strRef>
              <c:f>Resultados!$C$17:$C$32</c:f>
              <c:strCache>
                <c:ptCount val="16"/>
                <c:pt idx="0">
                  <c:v>1. Preparación del Terreno</c:v>
                </c:pt>
                <c:pt idx="1">
                  <c:v>1. Siembra + Fertilización</c:v>
                </c:pt>
                <c:pt idx="2">
                  <c:v>1. Re-siembra</c:v>
                </c:pt>
                <c:pt idx="3">
                  <c:v>1. Fertilización</c:v>
                </c:pt>
                <c:pt idx="4">
                  <c:v>1. Pulverización Terrestre</c:v>
                </c:pt>
                <c:pt idx="5">
                  <c:v>1. Pulverización Aérea</c:v>
                </c:pt>
                <c:pt idx="6">
                  <c:v>1. Cosecha</c:v>
                </c:pt>
                <c:pt idx="7">
                  <c:v>2. Monitoreo de Cultivos</c:v>
                </c:pt>
                <c:pt idx="8">
                  <c:v>2. Compra de Insumos</c:v>
                </c:pt>
                <c:pt idx="9">
                  <c:v>2. Asistencia a Reuniones</c:v>
                </c:pt>
                <c:pt idx="10">
                  <c:v>2. Otras actividades</c:v>
                </c:pt>
                <c:pt idx="11">
                  <c:v>3. Artefactos Eléctricos</c:v>
                </c:pt>
                <c:pt idx="12">
                  <c:v>3. Iluminación</c:v>
                </c:pt>
                <c:pt idx="13">
                  <c:v>3. Calefacción</c:v>
                </c:pt>
                <c:pt idx="14">
                  <c:v>3. Refrigeración</c:v>
                </c:pt>
                <c:pt idx="15">
                  <c:v>3. Consumo de Papel</c:v>
                </c:pt>
              </c:strCache>
            </c:strRef>
          </c:cat>
          <c:val>
            <c:numRef>
              <c:f>Resultados!$E$17:$E$32</c:f>
              <c:numCache>
                <c:formatCode>0.0</c:formatCode>
                <c:ptCount val="16"/>
                <c:pt idx="0">
                  <c:v>0</c:v>
                </c:pt>
                <c:pt idx="1">
                  <c:v>2482</c:v>
                </c:pt>
                <c:pt idx="2">
                  <c:v>0</c:v>
                </c:pt>
                <c:pt idx="3">
                  <c:v>265.91999999999996</c:v>
                </c:pt>
                <c:pt idx="4">
                  <c:v>265.91999999999996</c:v>
                </c:pt>
                <c:pt idx="5">
                  <c:v>249.29999999999998</c:v>
                </c:pt>
                <c:pt idx="6">
                  <c:v>3628.7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7.8974999999999991</c:v>
                </c:pt>
                <c:pt idx="14">
                  <c:v>1.3121999999999998</c:v>
                </c:pt>
                <c:pt idx="15">
                  <c:v>0</c:v>
                </c:pt>
              </c:numCache>
            </c:numRef>
          </c:val>
        </c:ser>
        <c:dLbls/>
        <c:axId val="52101888"/>
        <c:axId val="39140736"/>
      </c:barChart>
      <c:valAx>
        <c:axId val="3914073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52101888"/>
        <c:crossBetween val="between"/>
      </c:valAx>
      <c:catAx>
        <c:axId val="52101888"/>
        <c:scaling>
          <c:orientation val="minMax"/>
        </c:scaling>
        <c:axPos val="b"/>
        <c:majorTickMark val="none"/>
        <c:tickLblPos val="nextTo"/>
        <c:crossAx val="39140736"/>
        <c:auto val="1"/>
        <c:lblAlgn val="ctr"/>
        <c:lblOffset val="100"/>
      </c:catAx>
    </c:plotArea>
    <c:legend>
      <c:legendPos val="r"/>
      <c:layout/>
    </c:legend>
    <c:plotVisOnly val="1"/>
    <c:dispBlanksAs val="zero"/>
  </c:chart>
  <c:txPr>
    <a:bodyPr/>
    <a:lstStyle/>
    <a:p>
      <a:pPr>
        <a:defRPr sz="900">
          <a:latin typeface="DIN Next Rounded LT Pro" pitchFamily="34" charset="0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15" dropStyle="combo" dx="16" fmlaLink="E8" fmlaRange="Base!$V$2:$V$16" noThreeD="1" sel="7" val="0"/>
</file>

<file path=xl/ctrlProps/ctrlProp10.xml><?xml version="1.0" encoding="utf-8"?>
<formControlPr xmlns="http://schemas.microsoft.com/office/spreadsheetml/2009/9/main" objectType="Drop" dropLines="7" dropStyle="combo" dx="16" fmlaLink="D17" fmlaRange="Base!$H$2:$H$8" noThreeD="1" val="0"/>
</file>

<file path=xl/ctrlProps/ctrlProp11.xml><?xml version="1.0" encoding="utf-8"?>
<formControlPr xmlns="http://schemas.microsoft.com/office/spreadsheetml/2009/9/main" objectType="Drop" dropLines="7" dropStyle="combo" dx="16" fmlaLink="D18" fmlaRange="Base!$H$2:$H$8" noThreeD="1" val="0"/>
</file>

<file path=xl/ctrlProps/ctrlProp12.xml><?xml version="1.0" encoding="utf-8"?>
<formControlPr xmlns="http://schemas.microsoft.com/office/spreadsheetml/2009/9/main" objectType="Drop" dropLines="7" dropStyle="combo" dx="16" fmlaLink="D19" fmlaRange="Base!$H$2:$H$8" noThreeD="1" val="0"/>
</file>

<file path=xl/ctrlProps/ctrlProp13.xml><?xml version="1.0" encoding="utf-8"?>
<formControlPr xmlns="http://schemas.microsoft.com/office/spreadsheetml/2009/9/main" objectType="Drop" dropLines="7" dropStyle="combo" dx="16" fmlaLink="D20" fmlaRange="Base!$H$2:$H$8" noThreeD="1" val="0"/>
</file>

<file path=xl/ctrlProps/ctrlProp14.xml><?xml version="1.0" encoding="utf-8"?>
<formControlPr xmlns="http://schemas.microsoft.com/office/spreadsheetml/2009/9/main" objectType="Drop" dropLines="5" dropStyle="combo" dx="16" fmlaLink="Base!$D$83" fmlaRange="Base!$D$84:$D$88" noThreeD="1" sel="5" val="0"/>
</file>

<file path=xl/ctrlProps/ctrlProp15.xml><?xml version="1.0" encoding="utf-8"?>
<formControlPr xmlns="http://schemas.microsoft.com/office/spreadsheetml/2009/9/main" objectType="Drop" dropLines="6" dropStyle="combo" dx="16" fmlaLink="Base!$D$81" fmlaRange="Base!$D$73:$D$78" noThreeD="1" val="0"/>
</file>

<file path=xl/ctrlProps/ctrlProp16.xml><?xml version="1.0" encoding="utf-8"?>
<formControlPr xmlns="http://schemas.microsoft.com/office/spreadsheetml/2009/9/main" objectType="Drop" dropLines="6" dropStyle="combo" dx="16" fmlaLink="Base!$E$81" fmlaRange="Base!$D$73:$D$78" noThreeD="1" val="0"/>
</file>

<file path=xl/ctrlProps/ctrlProp17.xml><?xml version="1.0" encoding="utf-8"?>
<formControlPr xmlns="http://schemas.microsoft.com/office/spreadsheetml/2009/9/main" objectType="Drop" dropLines="5" dropStyle="combo" dx="16" fmlaLink="Base!$E$83" fmlaRange="Base!$E$84:$E$88" noThreeD="1" sel="2" val="0"/>
</file>

<file path=xl/ctrlProps/ctrlProp18.xml><?xml version="1.0" encoding="utf-8"?>
<formControlPr xmlns="http://schemas.microsoft.com/office/spreadsheetml/2009/9/main" objectType="Drop" dropLines="6" dropStyle="combo" dx="16" fmlaLink="Base!$H$81" fmlaRange="Base!$D$73:$D$78" noThreeD="1" val="0"/>
</file>

<file path=xl/ctrlProps/ctrlProp19.xml><?xml version="1.0" encoding="utf-8"?>
<formControlPr xmlns="http://schemas.microsoft.com/office/spreadsheetml/2009/9/main" objectType="Drop" dropLines="5" dropStyle="combo" dx="16" fmlaLink="Base!$H$83" fmlaRange="Base!$H$84:$H$88" noThreeD="1" val="0"/>
</file>

<file path=xl/ctrlProps/ctrlProp2.xml><?xml version="1.0" encoding="utf-8"?>
<formControlPr xmlns="http://schemas.microsoft.com/office/spreadsheetml/2009/9/main" objectType="Drop" dropLines="3" dropStyle="combo" dx="16" fmlaLink="B28" fmlaRange="Base!$C$44:$C$46" noThreeD="1" sel="2" val="0"/>
</file>

<file path=xl/ctrlProps/ctrlProp20.xml><?xml version="1.0" encoding="utf-8"?>
<formControlPr xmlns="http://schemas.microsoft.com/office/spreadsheetml/2009/9/main" objectType="Drop" dropLines="6" dropStyle="combo" dx="16" fmlaLink="Base!$I$81" fmlaRange="Base!$D$73:$D$78" noThreeD="1" val="0"/>
</file>

<file path=xl/ctrlProps/ctrlProp21.xml><?xml version="1.0" encoding="utf-8"?>
<formControlPr xmlns="http://schemas.microsoft.com/office/spreadsheetml/2009/9/main" objectType="Drop" dropLines="5" dropStyle="combo" dx="16" fmlaLink="Base!$I$83" fmlaRange="Base!$I$84:$I$88" noThreeD="1" sel="2" val="0"/>
</file>

<file path=xl/ctrlProps/ctrlProp22.xml><?xml version="1.0" encoding="utf-8"?>
<formControlPr xmlns="http://schemas.microsoft.com/office/spreadsheetml/2009/9/main" objectType="Drop" dropLines="6" dropStyle="combo" dx="16" fmlaLink="Base!$J$81" fmlaRange="Base!$D$73:$D$78" noThreeD="1" val="0"/>
</file>

<file path=xl/ctrlProps/ctrlProp23.xml><?xml version="1.0" encoding="utf-8"?>
<formControlPr xmlns="http://schemas.microsoft.com/office/spreadsheetml/2009/9/main" objectType="Drop" dropLines="5" dropStyle="combo" dx="16" fmlaLink="Base!$J$83" fmlaRange="Base!$J$84:$J$88" noThreeD="1" sel="3" val="0"/>
</file>

<file path=xl/ctrlProps/ctrlProp24.xml><?xml version="1.0" encoding="utf-8"?>
<formControlPr xmlns="http://schemas.microsoft.com/office/spreadsheetml/2009/9/main" objectType="Drop" dropLines="6" dropStyle="combo" dx="16" fmlaLink="Base!$K$81" fmlaRange="Base!$D$73:$D$78" noThreeD="1" val="0"/>
</file>

<file path=xl/ctrlProps/ctrlProp25.xml><?xml version="1.0" encoding="utf-8"?>
<formControlPr xmlns="http://schemas.microsoft.com/office/spreadsheetml/2009/9/main" objectType="Drop" dropLines="5" dropStyle="combo" dx="16" fmlaLink="Base!$K$83" fmlaRange="Base!$K$84:$K$88" noThreeD="1" sel="3" val="0"/>
</file>

<file path=xl/ctrlProps/ctrlProp26.xml><?xml version="1.0" encoding="utf-8"?>
<formControlPr xmlns="http://schemas.microsoft.com/office/spreadsheetml/2009/9/main" objectType="Drop" dropLines="6" dropStyle="combo" dx="16" fmlaLink="Base!$L$81" fmlaRange="Base!$D$73:$D$78" noThreeD="1" val="0"/>
</file>

<file path=xl/ctrlProps/ctrlProp27.xml><?xml version="1.0" encoding="utf-8"?>
<formControlPr xmlns="http://schemas.microsoft.com/office/spreadsheetml/2009/9/main" objectType="Drop" dropLines="5" dropStyle="combo" dx="16" fmlaLink="Base!$L$83" fmlaRange="Base!$L$84:$L$88" noThreeD="1" sel="3" val="0"/>
</file>

<file path=xl/ctrlProps/ctrlProp28.xml><?xml version="1.0" encoding="utf-8"?>
<formControlPr xmlns="http://schemas.microsoft.com/office/spreadsheetml/2009/9/main" objectType="Drop" dropLines="6" dropStyle="combo" dx="16" fmlaLink="Base!$F$81" fmlaRange="Base!$D$73:$D$78" noThreeD="1" val="0"/>
</file>

<file path=xl/ctrlProps/ctrlProp29.xml><?xml version="1.0" encoding="utf-8"?>
<formControlPr xmlns="http://schemas.microsoft.com/office/spreadsheetml/2009/9/main" objectType="Drop" dropLines="6" dropStyle="combo" dx="16" fmlaLink="Base!$G$81" fmlaRange="Base!$D$73:$D$78" noThreeD="1" val="0"/>
</file>

<file path=xl/ctrlProps/ctrlProp3.xml><?xml version="1.0" encoding="utf-8"?>
<formControlPr xmlns="http://schemas.microsoft.com/office/spreadsheetml/2009/9/main" objectType="Drop" dropLines="2" dropStyle="combo" dx="16" fmlaLink="B29" fmlaRange="Base!$N$2:$N$3" noThreeD="1" sel="2" val="0"/>
</file>

<file path=xl/ctrlProps/ctrlProp30.xml><?xml version="1.0" encoding="utf-8"?>
<formControlPr xmlns="http://schemas.microsoft.com/office/spreadsheetml/2009/9/main" objectType="Drop" dropLines="5" dropStyle="combo" dx="16" fmlaLink="Base!$F$83" fmlaRange="Base!$F$84:$F$88" noThreeD="1" sel="3" val="0"/>
</file>

<file path=xl/ctrlProps/ctrlProp31.xml><?xml version="1.0" encoding="utf-8"?>
<formControlPr xmlns="http://schemas.microsoft.com/office/spreadsheetml/2009/9/main" objectType="Drop" dropLines="5" dropStyle="combo" dx="16" fmlaLink="Base!$G$83" fmlaRange="Base!$G$84:$G$88" noThreeD="1" sel="3" val="0"/>
</file>

<file path=xl/ctrlProps/ctrlProp32.xml><?xml version="1.0" encoding="utf-8"?>
<formControlPr xmlns="http://schemas.microsoft.com/office/spreadsheetml/2009/9/main" objectType="Drop" dropLines="6" dropStyle="combo" dx="16" fmlaLink="Base!$M$81" fmlaRange="Base!$D$73:$D$78" noThreeD="1" val="0"/>
</file>

<file path=xl/ctrlProps/ctrlProp33.xml><?xml version="1.0" encoding="utf-8"?>
<formControlPr xmlns="http://schemas.microsoft.com/office/spreadsheetml/2009/9/main" objectType="Drop" dropLines="5" dropStyle="combo" dx="16" fmlaLink="Base!$M$83" fmlaRange="Base!$M$84:$M$88" noThreeD="1" sel="3" val="0"/>
</file>

<file path=xl/ctrlProps/ctrlProp4.xml><?xml version="1.0" encoding="utf-8"?>
<formControlPr xmlns="http://schemas.microsoft.com/office/spreadsheetml/2009/9/main" objectType="Drop" dropLines="3" dropStyle="combo" dx="16" fmlaLink="#REF!" fmlaRange="Base!$C$44:$C$46" noThreeD="1" sel="3" val="0"/>
</file>

<file path=xl/ctrlProps/ctrlProp5.xml><?xml version="1.0" encoding="utf-8"?>
<formControlPr xmlns="http://schemas.microsoft.com/office/spreadsheetml/2009/9/main" objectType="Drop" dropLines="2" dropStyle="combo" dx="16" fmlaLink="B16" fmlaRange="Base!$N$2:$N$3" noThreeD="1" sel="2" val="0"/>
</file>

<file path=xl/ctrlProps/ctrlProp6.xml><?xml version="1.0" encoding="utf-8"?>
<formControlPr xmlns="http://schemas.microsoft.com/office/spreadsheetml/2009/9/main" objectType="Drop" dropLines="3" dropStyle="combo" dx="16" fmlaLink="B21" fmlaRange="Base!$C$44:$C$46" noThreeD="1" val="0"/>
</file>

<file path=xl/ctrlProps/ctrlProp7.xml><?xml version="1.0" encoding="utf-8"?>
<formControlPr xmlns="http://schemas.microsoft.com/office/spreadsheetml/2009/9/main" objectType="Drop" dropLines="2" dropStyle="combo" dx="16" fmlaLink="B22" fmlaRange="Base!$N$2:$N$3" noThreeD="1" sel="2" val="0"/>
</file>

<file path=xl/ctrlProps/ctrlProp8.xml><?xml version="1.0" encoding="utf-8"?>
<formControlPr xmlns="http://schemas.microsoft.com/office/spreadsheetml/2009/9/main" objectType="Drop" dropLines="3" dropStyle="combo" dx="16" fmlaLink="B40" fmlaRange="Base!$C$44:$C$46" noThreeD="1" sel="3" val="0"/>
</file>

<file path=xl/ctrlProps/ctrlProp9.xml><?xml version="1.0" encoding="utf-8"?>
<formControlPr xmlns="http://schemas.microsoft.com/office/spreadsheetml/2009/9/main" objectType="Drop" dropLines="2" dropStyle="combo" dx="16" fmlaLink="B41" fmlaRange="Base!$N$2:$N$3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. Labores en Campo'!A1"/><Relationship Id="rId2" Type="http://schemas.openxmlformats.org/officeDocument/2006/relationships/hyperlink" Target="#'3. Consumos Administrativos'!A1"/><Relationship Id="rId1" Type="http://schemas.openxmlformats.org/officeDocument/2006/relationships/hyperlink" Target="#'2. Movilidad Operativa'!A1"/><Relationship Id="rId6" Type="http://schemas.openxmlformats.org/officeDocument/2006/relationships/image" Target="../media/image2.jpeg"/><Relationship Id="rId5" Type="http://schemas.openxmlformats.org/officeDocument/2006/relationships/hyperlink" Target="#Resultados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1. Labores en Campo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1. Labores en Campo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1. Labores en Campo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1. Labores en Campo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soja_segunda"/><Relationship Id="rId3" Type="http://schemas.openxmlformats.org/officeDocument/2006/relationships/hyperlink" Target="#trigo"/><Relationship Id="rId7" Type="http://schemas.openxmlformats.org/officeDocument/2006/relationships/hyperlink" Target="#girasol"/><Relationship Id="rId2" Type="http://schemas.openxmlformats.org/officeDocument/2006/relationships/hyperlink" Target="#soja"/><Relationship Id="rId1" Type="http://schemas.openxmlformats.org/officeDocument/2006/relationships/hyperlink" Target="#'2. Movilidad Operativa'!A1"/><Relationship Id="rId6" Type="http://schemas.openxmlformats.org/officeDocument/2006/relationships/hyperlink" Target="#maiz_temprano"/><Relationship Id="rId11" Type="http://schemas.openxmlformats.org/officeDocument/2006/relationships/chart" Target="../charts/chart2.xml"/><Relationship Id="rId5" Type="http://schemas.openxmlformats.org/officeDocument/2006/relationships/hyperlink" Target="#sorgo"/><Relationship Id="rId10" Type="http://schemas.openxmlformats.org/officeDocument/2006/relationships/chart" Target="../charts/chart1.xml"/><Relationship Id="rId4" Type="http://schemas.openxmlformats.org/officeDocument/2006/relationships/hyperlink" Target="#maiz_tardio"/><Relationship Id="rId9" Type="http://schemas.openxmlformats.org/officeDocument/2006/relationships/hyperlink" Target="#cebada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hyperlink" Target="#Principal!A1"/><Relationship Id="rId1" Type="http://schemas.openxmlformats.org/officeDocument/2006/relationships/hyperlink" Target="#'3. Consumos Administrativo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hyperlink" Target="#Huella_Tota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Principal!A1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1. Labores en Campo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1. Labores en Campo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1. Labores en Campo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1. Labores en Camp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585207</xdr:colOff>
      <xdr:row>14</xdr:row>
      <xdr:rowOff>101056</xdr:rowOff>
    </xdr:from>
    <xdr:to>
      <xdr:col>5</xdr:col>
      <xdr:colOff>361950</xdr:colOff>
      <xdr:row>16</xdr:row>
      <xdr:rowOff>57149</xdr:rowOff>
    </xdr:to>
    <xdr:sp macro="" textlink="">
      <xdr:nvSpPr>
        <xdr:cNvPr id="14" name="13 Rectángulo">
          <a:hlinkClick xmlns:r="http://schemas.openxmlformats.org/officeDocument/2006/relationships" r:id="rId1"/>
        </xdr:cNvPr>
        <xdr:cNvSpPr/>
      </xdr:nvSpPr>
      <xdr:spPr>
        <a:xfrm>
          <a:off x="3652257" y="3434806"/>
          <a:ext cx="2767593" cy="356143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r>
            <a:rPr lang="es-ES" sz="1200" b="1">
              <a:solidFill>
                <a:srgbClr val="58595B"/>
              </a:solidFill>
              <a:latin typeface="DIN Next Rounded LT Pro" pitchFamily="34" charset="0"/>
              <a:ea typeface="+mn-ea"/>
              <a:cs typeface="+mn-cs"/>
            </a:rPr>
            <a:t>2. Movilidad Operativa</a:t>
          </a:r>
          <a:endParaRPr lang="es-ES" sz="1200">
            <a:solidFill>
              <a:srgbClr val="58595B"/>
            </a:solidFill>
            <a:latin typeface="DIN Next Rounded LT Pro" pitchFamily="34" charset="0"/>
          </a:endParaRPr>
        </a:p>
      </xdr:txBody>
    </xdr:sp>
    <xdr:clientData/>
  </xdr:twoCellAnchor>
  <xdr:twoCellAnchor>
    <xdr:from>
      <xdr:col>3</xdr:col>
      <xdr:colOff>761952</xdr:colOff>
      <xdr:row>16</xdr:row>
      <xdr:rowOff>154298</xdr:rowOff>
    </xdr:from>
    <xdr:to>
      <xdr:col>5</xdr:col>
      <xdr:colOff>695325</xdr:colOff>
      <xdr:row>19</xdr:row>
      <xdr:rowOff>28574</xdr:rowOff>
    </xdr:to>
    <xdr:sp macro="" textlink="">
      <xdr:nvSpPr>
        <xdr:cNvPr id="15" name="14 Rectángulo">
          <a:hlinkClick xmlns:r="http://schemas.openxmlformats.org/officeDocument/2006/relationships" r:id="rId2"/>
        </xdr:cNvPr>
        <xdr:cNvSpPr/>
      </xdr:nvSpPr>
      <xdr:spPr>
        <a:xfrm>
          <a:off x="3829002" y="3888098"/>
          <a:ext cx="2924223" cy="36005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rgbClr val="58595B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r>
            <a:rPr lang="es-ES" sz="1200" b="1">
              <a:solidFill>
                <a:srgbClr val="58595B"/>
              </a:solidFill>
              <a:latin typeface="DIN Next Rounded LT Pro" pitchFamily="34" charset="0"/>
              <a:ea typeface="+mn-ea"/>
              <a:cs typeface="+mn-cs"/>
            </a:rPr>
            <a:t>3. Consumos</a:t>
          </a:r>
          <a:r>
            <a:rPr lang="es-ES" sz="1200" b="1" baseline="0">
              <a:solidFill>
                <a:srgbClr val="58595B"/>
              </a:solidFill>
              <a:latin typeface="DIN Next Rounded LT Pro" pitchFamily="34" charset="0"/>
              <a:ea typeface="+mn-ea"/>
              <a:cs typeface="+mn-cs"/>
            </a:rPr>
            <a:t> Administrativos </a:t>
          </a:r>
          <a:endParaRPr lang="es-ES" sz="1200" b="1">
            <a:solidFill>
              <a:srgbClr val="58595B"/>
            </a:solidFill>
            <a:latin typeface="DIN Next Rounded LT Pro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2085711</xdr:colOff>
      <xdr:row>12</xdr:row>
      <xdr:rowOff>67086</xdr:rowOff>
    </xdr:from>
    <xdr:to>
      <xdr:col>5</xdr:col>
      <xdr:colOff>266700</xdr:colOff>
      <xdr:row>14</xdr:row>
      <xdr:rowOff>9525</xdr:rowOff>
    </xdr:to>
    <xdr:grpSp>
      <xdr:nvGrpSpPr>
        <xdr:cNvPr id="19" name="18 Grupo">
          <a:hlinkClick xmlns:r="http://schemas.openxmlformats.org/officeDocument/2006/relationships" r:id="rId3"/>
        </xdr:cNvPr>
        <xdr:cNvGrpSpPr/>
      </xdr:nvGrpSpPr>
      <xdr:grpSpPr>
        <a:xfrm>
          <a:off x="1980936" y="3296061"/>
          <a:ext cx="4181739" cy="361539"/>
          <a:chOff x="775927" y="2745575"/>
          <a:chExt cx="4625803" cy="406334"/>
        </a:xfrm>
      </xdr:grpSpPr>
      <xdr:sp macro="" textlink="">
        <xdr:nvSpPr>
          <xdr:cNvPr id="5" name="4 Rectángulo"/>
          <xdr:cNvSpPr/>
        </xdr:nvSpPr>
        <xdr:spPr>
          <a:xfrm>
            <a:off x="2199902" y="2752924"/>
            <a:ext cx="3201828" cy="3989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solidFill>
              <a:srgbClr val="58595B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l"/>
            <a:r>
              <a:rPr lang="es-ES" sz="1200" b="1">
                <a:solidFill>
                  <a:srgbClr val="58595B"/>
                </a:solidFill>
                <a:latin typeface="DIN Next Rounded LT Pro" pitchFamily="34" charset="0"/>
              </a:rPr>
              <a:t>1.</a:t>
            </a:r>
            <a:r>
              <a:rPr lang="es-ES" sz="1200" b="1" baseline="0">
                <a:solidFill>
                  <a:srgbClr val="58595B"/>
                </a:solidFill>
                <a:latin typeface="DIN Next Rounded LT Pro" pitchFamily="34" charset="0"/>
              </a:rPr>
              <a:t>  </a:t>
            </a:r>
            <a:r>
              <a:rPr lang="es-ES" sz="1200" b="1">
                <a:solidFill>
                  <a:srgbClr val="58595B"/>
                </a:solidFill>
                <a:latin typeface="DIN Next Rounded LT Pro" pitchFamily="34" charset="0"/>
              </a:rPr>
              <a:t>Labores en Campo</a:t>
            </a:r>
          </a:p>
        </xdr:txBody>
      </xdr:sp>
      <xdr:sp macro="" textlink="">
        <xdr:nvSpPr>
          <xdr:cNvPr id="18" name="17 Pentágono"/>
          <xdr:cNvSpPr/>
        </xdr:nvSpPr>
        <xdr:spPr>
          <a:xfrm>
            <a:off x="775927" y="2745575"/>
            <a:ext cx="1335498" cy="390183"/>
          </a:xfrm>
          <a:prstGeom prst="homePlate">
            <a:avLst/>
          </a:prstGeom>
          <a:solidFill>
            <a:srgbClr val="000000"/>
          </a:solidFill>
          <a:ln>
            <a:solidFill>
              <a:srgbClr val="58595B"/>
            </a:solidFill>
          </a:ln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S" sz="1200" b="1">
                <a:solidFill>
                  <a:schemeClr val="bg1"/>
                </a:solidFill>
                <a:latin typeface="DIN Next Rounded LT Pro" pitchFamily="34" charset="0"/>
              </a:rPr>
              <a:t>Comenzar</a:t>
            </a:r>
            <a:endParaRPr lang="es-ES" sz="1400" b="1">
              <a:solidFill>
                <a:schemeClr val="bg1"/>
              </a:solidFill>
              <a:latin typeface="DIN Next Rounded LT Pro" pitchFamily="34" charset="0"/>
            </a:endParaRPr>
          </a:p>
        </xdr:txBody>
      </xdr:sp>
    </xdr:grpSp>
    <xdr:clientData/>
  </xdr:twoCellAnchor>
  <xdr:twoCellAnchor editAs="oneCell">
    <xdr:from>
      <xdr:col>1</xdr:col>
      <xdr:colOff>105641</xdr:colOff>
      <xdr:row>2</xdr:row>
      <xdr:rowOff>38101</xdr:rowOff>
    </xdr:from>
    <xdr:to>
      <xdr:col>2</xdr:col>
      <xdr:colOff>476250</xdr:colOff>
      <xdr:row>4</xdr:row>
      <xdr:rowOff>142875</xdr:rowOff>
    </xdr:to>
    <xdr:pic>
      <xdr:nvPicPr>
        <xdr:cNvPr id="17" name="16 Imagen"/>
        <xdr:cNvPicPr/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9491" y="438151"/>
          <a:ext cx="2027959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1765589</xdr:colOff>
      <xdr:row>9</xdr:row>
      <xdr:rowOff>218209</xdr:rowOff>
    </xdr:from>
    <xdr:to>
      <xdr:col>6</xdr:col>
      <xdr:colOff>934316</xdr:colOff>
      <xdr:row>11</xdr:row>
      <xdr:rowOff>91786</xdr:rowOff>
    </xdr:to>
    <xdr:sp macro="" textlink="">
      <xdr:nvSpPr>
        <xdr:cNvPr id="2" name="1 Rectángulo redondeado"/>
        <xdr:cNvSpPr/>
      </xdr:nvSpPr>
      <xdr:spPr>
        <a:xfrm>
          <a:off x="1765589" y="2389909"/>
          <a:ext cx="6293427" cy="368877"/>
        </a:xfrm>
        <a:prstGeom prst="roundRect">
          <a:avLst/>
        </a:prstGeom>
        <a:solidFill>
          <a:schemeClr val="bg1"/>
        </a:solidFill>
        <a:ln w="6350">
          <a:solidFill>
            <a:srgbClr val="92D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solidFill>
                <a:srgbClr val="58595B"/>
              </a:solidFill>
              <a:latin typeface="DIN Next Rounded LT Pro" pitchFamily="34" charset="0"/>
            </a:rPr>
            <a:t>Ningún</a:t>
          </a:r>
          <a:r>
            <a:rPr lang="es-ES" sz="1200" b="0" baseline="0">
              <a:solidFill>
                <a:srgbClr val="58595B"/>
              </a:solidFill>
              <a:latin typeface="DIN Next Rounded LT Pro" pitchFamily="34" charset="0"/>
            </a:rPr>
            <a:t> apartado es </a:t>
          </a:r>
          <a:r>
            <a:rPr lang="es-ES" sz="1200" b="1" i="0" baseline="0">
              <a:solidFill>
                <a:srgbClr val="58595B"/>
              </a:solidFill>
              <a:latin typeface="DIN Next Rounded LT Pro" pitchFamily="34" charset="0"/>
            </a:rPr>
            <a:t>obligatorio</a:t>
          </a:r>
          <a:r>
            <a:rPr lang="es-ES" sz="1200" b="0" baseline="0">
              <a:solidFill>
                <a:srgbClr val="58595B"/>
              </a:solidFill>
              <a:latin typeface="DIN Next Rounded LT Pro" pitchFamily="34" charset="0"/>
            </a:rPr>
            <a:t> para que la calculadora arroje un resultado</a:t>
          </a:r>
          <a:endParaRPr lang="es-ES" sz="1200" b="0">
            <a:solidFill>
              <a:srgbClr val="58595B"/>
            </a:solidFill>
            <a:latin typeface="DIN Next Rounded LT Pro" pitchFamily="34" charset="0"/>
          </a:endParaRPr>
        </a:p>
      </xdr:txBody>
    </xdr:sp>
    <xdr:clientData/>
  </xdr:twoCellAnchor>
  <xdr:twoCellAnchor>
    <xdr:from>
      <xdr:col>4</xdr:col>
      <xdr:colOff>1076326</xdr:colOff>
      <xdr:row>19</xdr:row>
      <xdr:rowOff>117762</xdr:rowOff>
    </xdr:from>
    <xdr:to>
      <xdr:col>5</xdr:col>
      <xdr:colOff>695325</xdr:colOff>
      <xdr:row>21</xdr:row>
      <xdr:rowOff>76200</xdr:rowOff>
    </xdr:to>
    <xdr:sp macro="" textlink="">
      <xdr:nvSpPr>
        <xdr:cNvPr id="22" name="21 Rectángulo">
          <a:hlinkClick xmlns:r="http://schemas.openxmlformats.org/officeDocument/2006/relationships" r:id="rId5"/>
        </xdr:cNvPr>
        <xdr:cNvSpPr/>
      </xdr:nvSpPr>
      <xdr:spPr>
        <a:xfrm>
          <a:off x="5543551" y="4194462"/>
          <a:ext cx="1209674" cy="291813"/>
        </a:xfrm>
        <a:prstGeom prst="rect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200" b="1">
              <a:solidFill>
                <a:srgbClr val="58595B"/>
              </a:solidFill>
              <a:latin typeface="DIN Next Rounded LT Pro" pitchFamily="34" charset="0"/>
            </a:rPr>
            <a:t>Resultados</a:t>
          </a:r>
          <a:endParaRPr lang="es-ES" sz="1400" b="1">
            <a:solidFill>
              <a:srgbClr val="58595B"/>
            </a:solidFill>
            <a:latin typeface="DIN Next Rounded LT Pro" pitchFamily="34" charset="0"/>
          </a:endParaRPr>
        </a:p>
      </xdr:txBody>
    </xdr:sp>
    <xdr:clientData/>
  </xdr:twoCellAnchor>
  <xdr:twoCellAnchor editAs="oneCell">
    <xdr:from>
      <xdr:col>6</xdr:col>
      <xdr:colOff>1104901</xdr:colOff>
      <xdr:row>13</xdr:row>
      <xdr:rowOff>190499</xdr:rowOff>
    </xdr:from>
    <xdr:to>
      <xdr:col>8</xdr:col>
      <xdr:colOff>257058</xdr:colOff>
      <xdr:row>21</xdr:row>
      <xdr:rowOff>106771</xdr:rowOff>
    </xdr:to>
    <xdr:pic>
      <xdr:nvPicPr>
        <xdr:cNvPr id="11" name="10 Imagen" descr="Logo Bioeconomia.jpg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029576" y="3638549"/>
          <a:ext cx="1028582" cy="13354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18</xdr:row>
      <xdr:rowOff>0</xdr:rowOff>
    </xdr:from>
    <xdr:to>
      <xdr:col>7</xdr:col>
      <xdr:colOff>152400</xdr:colOff>
      <xdr:row>23</xdr:row>
      <xdr:rowOff>0</xdr:rowOff>
    </xdr:to>
    <xdr:sp macro="" textlink="">
      <xdr:nvSpPr>
        <xdr:cNvPr id="3" name="2 Flecha derecha">
          <a:hlinkClick xmlns:r="http://schemas.openxmlformats.org/officeDocument/2006/relationships" r:id="rId1"/>
        </xdr:cNvPr>
        <xdr:cNvSpPr/>
      </xdr:nvSpPr>
      <xdr:spPr>
        <a:xfrm>
          <a:off x="6924675" y="4219575"/>
          <a:ext cx="1524000" cy="952500"/>
        </a:xfrm>
        <a:prstGeom prst="rightArrow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  <a:latin typeface="DIN Next Rounded LT Pro Light" pitchFamily="34" charset="0"/>
            </a:rPr>
            <a:t>Siguiente Cultivo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17</xdr:row>
      <xdr:rowOff>142875</xdr:rowOff>
    </xdr:from>
    <xdr:to>
      <xdr:col>7</xdr:col>
      <xdr:colOff>219075</xdr:colOff>
      <xdr:row>22</xdr:row>
      <xdr:rowOff>104775</xdr:rowOff>
    </xdr:to>
    <xdr:sp macro="" textlink="">
      <xdr:nvSpPr>
        <xdr:cNvPr id="4" name="3 Flecha derecha">
          <a:hlinkClick xmlns:r="http://schemas.openxmlformats.org/officeDocument/2006/relationships" r:id="rId1"/>
        </xdr:cNvPr>
        <xdr:cNvSpPr/>
      </xdr:nvSpPr>
      <xdr:spPr>
        <a:xfrm>
          <a:off x="6800850" y="4391025"/>
          <a:ext cx="1524000" cy="952500"/>
        </a:xfrm>
        <a:prstGeom prst="rightArrow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  <a:latin typeface="DIN Next Rounded LT Pro Light" pitchFamily="34" charset="0"/>
            </a:rPr>
            <a:t>Siguiente Cultivo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18</xdr:row>
      <xdr:rowOff>47625</xdr:rowOff>
    </xdr:from>
    <xdr:to>
      <xdr:col>7</xdr:col>
      <xdr:colOff>190500</xdr:colOff>
      <xdr:row>23</xdr:row>
      <xdr:rowOff>47625</xdr:rowOff>
    </xdr:to>
    <xdr:sp macro="" textlink="">
      <xdr:nvSpPr>
        <xdr:cNvPr id="4" name="3 Flecha derecha">
          <a:hlinkClick xmlns:r="http://schemas.openxmlformats.org/officeDocument/2006/relationships" r:id="rId1"/>
        </xdr:cNvPr>
        <xdr:cNvSpPr/>
      </xdr:nvSpPr>
      <xdr:spPr>
        <a:xfrm>
          <a:off x="6791325" y="4257675"/>
          <a:ext cx="1524000" cy="952500"/>
        </a:xfrm>
        <a:prstGeom prst="rightArrow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  <a:latin typeface="DIN Next Rounded LT Pro Light" pitchFamily="34" charset="0"/>
            </a:rPr>
            <a:t>Siguiente Cultivo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17</xdr:row>
      <xdr:rowOff>190500</xdr:rowOff>
    </xdr:from>
    <xdr:to>
      <xdr:col>7</xdr:col>
      <xdr:colOff>266700</xdr:colOff>
      <xdr:row>22</xdr:row>
      <xdr:rowOff>152400</xdr:rowOff>
    </xdr:to>
    <xdr:sp macro="" textlink="">
      <xdr:nvSpPr>
        <xdr:cNvPr id="4" name="3 Flecha derecha">
          <a:hlinkClick xmlns:r="http://schemas.openxmlformats.org/officeDocument/2006/relationships" r:id="rId1"/>
        </xdr:cNvPr>
        <xdr:cNvSpPr/>
      </xdr:nvSpPr>
      <xdr:spPr>
        <a:xfrm>
          <a:off x="6800850" y="4257675"/>
          <a:ext cx="1524000" cy="952500"/>
        </a:xfrm>
        <a:prstGeom prst="rightArrow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  <a:latin typeface="DIN Next Rounded LT Pro Light" pitchFamily="34" charset="0"/>
            </a:rPr>
            <a:t>Siguiente Cultivo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71</xdr:row>
      <xdr:rowOff>114300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8</xdr:row>
      <xdr:rowOff>219075</xdr:rowOff>
    </xdr:from>
    <xdr:to>
      <xdr:col>11</xdr:col>
      <xdr:colOff>114300</xdr:colOff>
      <xdr:row>10</xdr:row>
      <xdr:rowOff>228601</xdr:rowOff>
    </xdr:to>
    <xdr:sp macro="" textlink="">
      <xdr:nvSpPr>
        <xdr:cNvPr id="3" name="2 Pentágono">
          <a:hlinkClick xmlns:r="http://schemas.openxmlformats.org/officeDocument/2006/relationships" r:id="rId1"/>
        </xdr:cNvPr>
        <xdr:cNvSpPr/>
      </xdr:nvSpPr>
      <xdr:spPr>
        <a:xfrm>
          <a:off x="7705725" y="2152650"/>
          <a:ext cx="1419225" cy="523876"/>
        </a:xfrm>
        <a:prstGeom prst="homePlate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600" b="1">
              <a:solidFill>
                <a:schemeClr val="bg1"/>
              </a:solidFill>
              <a:latin typeface="DIN Next Rounded LT Pro Light" pitchFamily="34" charset="0"/>
            </a:rPr>
            <a:t>Continuar calculo</a:t>
          </a:r>
        </a:p>
      </xdr:txBody>
    </xdr:sp>
    <xdr:clientData/>
  </xdr:twoCellAnchor>
  <xdr:twoCellAnchor>
    <xdr:from>
      <xdr:col>1</xdr:col>
      <xdr:colOff>41562</xdr:colOff>
      <xdr:row>8</xdr:row>
      <xdr:rowOff>82261</xdr:rowOff>
    </xdr:from>
    <xdr:to>
      <xdr:col>3</xdr:col>
      <xdr:colOff>881944</xdr:colOff>
      <xdr:row>9</xdr:row>
      <xdr:rowOff>151428</xdr:rowOff>
    </xdr:to>
    <xdr:sp macro="" textlink="">
      <xdr:nvSpPr>
        <xdr:cNvPr id="5" name="4 Rectángulo">
          <a:hlinkClick xmlns:r="http://schemas.openxmlformats.org/officeDocument/2006/relationships" r:id="rId2"/>
        </xdr:cNvPr>
        <xdr:cNvSpPr/>
      </xdr:nvSpPr>
      <xdr:spPr>
        <a:xfrm>
          <a:off x="403512" y="2415886"/>
          <a:ext cx="1564282" cy="326342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400">
              <a:solidFill>
                <a:srgbClr val="58595B"/>
              </a:solidFill>
              <a:latin typeface="DIN Next Rounded LT Pro" pitchFamily="34" charset="0"/>
            </a:rPr>
            <a:t>Soja 1era</a:t>
          </a:r>
        </a:p>
      </xdr:txBody>
    </xdr:sp>
    <xdr:clientData fLocksWithSheet="0"/>
  </xdr:twoCellAnchor>
  <xdr:twoCellAnchor>
    <xdr:from>
      <xdr:col>1</xdr:col>
      <xdr:colOff>38097</xdr:colOff>
      <xdr:row>9</xdr:row>
      <xdr:rowOff>225999</xdr:rowOff>
    </xdr:from>
    <xdr:to>
      <xdr:col>3</xdr:col>
      <xdr:colOff>883084</xdr:colOff>
      <xdr:row>11</xdr:row>
      <xdr:rowOff>0</xdr:rowOff>
    </xdr:to>
    <xdr:sp macro="" textlink="">
      <xdr:nvSpPr>
        <xdr:cNvPr id="6" name="5 Rectángulo">
          <a:hlinkClick xmlns:r="http://schemas.openxmlformats.org/officeDocument/2006/relationships" r:id="rId3"/>
        </xdr:cNvPr>
        <xdr:cNvSpPr/>
      </xdr:nvSpPr>
      <xdr:spPr>
        <a:xfrm>
          <a:off x="400047" y="2816799"/>
          <a:ext cx="1568887" cy="288351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400">
              <a:solidFill>
                <a:srgbClr val="58595B"/>
              </a:solidFill>
              <a:latin typeface="DIN Next Rounded LT Pro" pitchFamily="34" charset="0"/>
            </a:rPr>
            <a:t>Trigo</a:t>
          </a:r>
        </a:p>
      </xdr:txBody>
    </xdr:sp>
    <xdr:clientData fLocksWithSheet="0"/>
  </xdr:twoCellAnchor>
  <xdr:twoCellAnchor>
    <xdr:from>
      <xdr:col>6</xdr:col>
      <xdr:colOff>647700</xdr:colOff>
      <xdr:row>8</xdr:row>
      <xdr:rowOff>64075</xdr:rowOff>
    </xdr:from>
    <xdr:to>
      <xdr:col>8</xdr:col>
      <xdr:colOff>200025</xdr:colOff>
      <xdr:row>9</xdr:row>
      <xdr:rowOff>117765</xdr:rowOff>
    </xdr:to>
    <xdr:sp macro="" textlink="">
      <xdr:nvSpPr>
        <xdr:cNvPr id="7" name="6 Rectángulo">
          <a:hlinkClick xmlns:r="http://schemas.openxmlformats.org/officeDocument/2006/relationships" r:id="rId4"/>
        </xdr:cNvPr>
        <xdr:cNvSpPr/>
      </xdr:nvSpPr>
      <xdr:spPr>
        <a:xfrm>
          <a:off x="5743575" y="2016700"/>
          <a:ext cx="1590675" cy="31086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400">
              <a:solidFill>
                <a:srgbClr val="58595B"/>
              </a:solidFill>
              <a:latin typeface="DIN Next Rounded LT Pro" pitchFamily="34" charset="0"/>
            </a:rPr>
            <a:t>Maiz Tardio/2da</a:t>
          </a:r>
        </a:p>
      </xdr:txBody>
    </xdr:sp>
    <xdr:clientData fLocksWithSheet="0"/>
  </xdr:twoCellAnchor>
  <xdr:twoCellAnchor>
    <xdr:from>
      <xdr:col>6</xdr:col>
      <xdr:colOff>644241</xdr:colOff>
      <xdr:row>9</xdr:row>
      <xdr:rowOff>199156</xdr:rowOff>
    </xdr:from>
    <xdr:to>
      <xdr:col>8</xdr:col>
      <xdr:colOff>196566</xdr:colOff>
      <xdr:row>10</xdr:row>
      <xdr:rowOff>252846</xdr:rowOff>
    </xdr:to>
    <xdr:sp macro="" textlink="">
      <xdr:nvSpPr>
        <xdr:cNvPr id="8" name="7 Rectángulo">
          <a:hlinkClick xmlns:r="http://schemas.openxmlformats.org/officeDocument/2006/relationships" r:id="rId5"/>
        </xdr:cNvPr>
        <xdr:cNvSpPr/>
      </xdr:nvSpPr>
      <xdr:spPr>
        <a:xfrm>
          <a:off x="5740116" y="2408956"/>
          <a:ext cx="1590675" cy="31086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400">
              <a:solidFill>
                <a:srgbClr val="58595B"/>
              </a:solidFill>
              <a:latin typeface="DIN Next Rounded LT Pro" pitchFamily="34" charset="0"/>
            </a:rPr>
            <a:t>Sorgo</a:t>
          </a:r>
          <a:endParaRPr lang="es-ES" sz="1600">
            <a:solidFill>
              <a:srgbClr val="58595B"/>
            </a:solidFill>
            <a:latin typeface="DIN Next Rounded LT Pro" pitchFamily="34" charset="0"/>
          </a:endParaRPr>
        </a:p>
      </xdr:txBody>
    </xdr:sp>
    <xdr:clientData fLocksWithSheet="0"/>
  </xdr:twoCellAnchor>
  <xdr:twoCellAnchor>
    <xdr:from>
      <xdr:col>5</xdr:col>
      <xdr:colOff>276225</xdr:colOff>
      <xdr:row>8</xdr:row>
      <xdr:rowOff>75333</xdr:rowOff>
    </xdr:from>
    <xdr:to>
      <xdr:col>6</xdr:col>
      <xdr:colOff>419100</xdr:colOff>
      <xdr:row>9</xdr:row>
      <xdr:rowOff>129023</xdr:rowOff>
    </xdr:to>
    <xdr:sp macro="" textlink="">
      <xdr:nvSpPr>
        <xdr:cNvPr id="9" name="8 Rectángulo">
          <a:hlinkClick xmlns:r="http://schemas.openxmlformats.org/officeDocument/2006/relationships" r:id="rId6"/>
        </xdr:cNvPr>
        <xdr:cNvSpPr/>
      </xdr:nvSpPr>
      <xdr:spPr>
        <a:xfrm>
          <a:off x="4038600" y="2027958"/>
          <a:ext cx="1476375" cy="31086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400">
              <a:solidFill>
                <a:srgbClr val="58595B"/>
              </a:solidFill>
              <a:latin typeface="DIN Next Rounded LT Pro" pitchFamily="34" charset="0"/>
            </a:rPr>
            <a:t>Maiz Temprano</a:t>
          </a:r>
        </a:p>
      </xdr:txBody>
    </xdr:sp>
    <xdr:clientData fLocksWithSheet="0"/>
  </xdr:twoCellAnchor>
  <xdr:twoCellAnchor>
    <xdr:from>
      <xdr:col>3</xdr:col>
      <xdr:colOff>1170701</xdr:colOff>
      <xdr:row>9</xdr:row>
      <xdr:rowOff>219072</xdr:rowOff>
    </xdr:from>
    <xdr:to>
      <xdr:col>4</xdr:col>
      <xdr:colOff>1087595</xdr:colOff>
      <xdr:row>11</xdr:row>
      <xdr:rowOff>0</xdr:rowOff>
    </xdr:to>
    <xdr:sp macro="" textlink="">
      <xdr:nvSpPr>
        <xdr:cNvPr id="10" name="9 Rectángulo">
          <a:hlinkClick xmlns:r="http://schemas.openxmlformats.org/officeDocument/2006/relationships" r:id="rId7"/>
        </xdr:cNvPr>
        <xdr:cNvSpPr/>
      </xdr:nvSpPr>
      <xdr:spPr>
        <a:xfrm>
          <a:off x="2256551" y="2809872"/>
          <a:ext cx="1612344" cy="295278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400">
              <a:solidFill>
                <a:srgbClr val="58595B"/>
              </a:solidFill>
              <a:latin typeface="DIN Next Rounded LT Pro" pitchFamily="34" charset="0"/>
            </a:rPr>
            <a:t>Girasol</a:t>
          </a:r>
        </a:p>
      </xdr:txBody>
    </xdr:sp>
    <xdr:clientData fLocksWithSheet="0"/>
  </xdr:twoCellAnchor>
  <xdr:twoCellAnchor>
    <xdr:from>
      <xdr:col>3</xdr:col>
      <xdr:colOff>1167237</xdr:colOff>
      <xdr:row>8</xdr:row>
      <xdr:rowOff>77064</xdr:rowOff>
    </xdr:from>
    <xdr:to>
      <xdr:col>4</xdr:col>
      <xdr:colOff>1087167</xdr:colOff>
      <xdr:row>9</xdr:row>
      <xdr:rowOff>130754</xdr:rowOff>
    </xdr:to>
    <xdr:sp macro="" textlink="">
      <xdr:nvSpPr>
        <xdr:cNvPr id="11" name="10 Rectángulo">
          <a:hlinkClick xmlns:r="http://schemas.openxmlformats.org/officeDocument/2006/relationships" r:id="rId8"/>
        </xdr:cNvPr>
        <xdr:cNvSpPr/>
      </xdr:nvSpPr>
      <xdr:spPr>
        <a:xfrm>
          <a:off x="2253087" y="2410689"/>
          <a:ext cx="1615380" cy="31086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400">
              <a:solidFill>
                <a:srgbClr val="58595B"/>
              </a:solidFill>
              <a:latin typeface="DIN Next Rounded LT Pro" pitchFamily="34" charset="0"/>
            </a:rPr>
            <a:t>Soja 2da</a:t>
          </a:r>
        </a:p>
      </xdr:txBody>
    </xdr:sp>
    <xdr:clientData fLocksWithSheet="0"/>
  </xdr:twoCellAnchor>
  <xdr:twoCellAnchor>
    <xdr:from>
      <xdr:col>5</xdr:col>
      <xdr:colOff>276148</xdr:colOff>
      <xdr:row>9</xdr:row>
      <xdr:rowOff>212145</xdr:rowOff>
    </xdr:from>
    <xdr:to>
      <xdr:col>6</xdr:col>
      <xdr:colOff>419100</xdr:colOff>
      <xdr:row>11</xdr:row>
      <xdr:rowOff>0</xdr:rowOff>
    </xdr:to>
    <xdr:sp macro="" textlink="">
      <xdr:nvSpPr>
        <xdr:cNvPr id="12" name="11 Rectángulo">
          <a:hlinkClick xmlns:r="http://schemas.openxmlformats.org/officeDocument/2006/relationships" r:id="rId9"/>
        </xdr:cNvPr>
        <xdr:cNvSpPr/>
      </xdr:nvSpPr>
      <xdr:spPr>
        <a:xfrm>
          <a:off x="4038523" y="2421945"/>
          <a:ext cx="1476452" cy="30220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400">
              <a:solidFill>
                <a:srgbClr val="58595B"/>
              </a:solidFill>
              <a:latin typeface="DIN Next Rounded LT Pro" pitchFamily="34" charset="0"/>
            </a:rPr>
            <a:t>Cebada</a:t>
          </a:r>
        </a:p>
      </xdr:txBody>
    </xdr:sp>
    <xdr:clientData fLocksWithSheet="0"/>
  </xdr:twoCellAnchor>
  <xdr:twoCellAnchor>
    <xdr:from>
      <xdr:col>5</xdr:col>
      <xdr:colOff>485775</xdr:colOff>
      <xdr:row>12</xdr:row>
      <xdr:rowOff>152400</xdr:rowOff>
    </xdr:from>
    <xdr:to>
      <xdr:col>8</xdr:col>
      <xdr:colOff>466725</xdr:colOff>
      <xdr:row>23</xdr:row>
      <xdr:rowOff>95250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466727</xdr:colOff>
      <xdr:row>25</xdr:row>
      <xdr:rowOff>9524</xdr:rowOff>
    </xdr:from>
    <xdr:to>
      <xdr:col>8</xdr:col>
      <xdr:colOff>485775</xdr:colOff>
      <xdr:row>35</xdr:row>
      <xdr:rowOff>9525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</xdr:row>
      <xdr:rowOff>133350</xdr:rowOff>
    </xdr:from>
    <xdr:to>
      <xdr:col>9</xdr:col>
      <xdr:colOff>619125</xdr:colOff>
      <xdr:row>7</xdr:row>
      <xdr:rowOff>314325</xdr:rowOff>
    </xdr:to>
    <xdr:sp macro="" textlink="">
      <xdr:nvSpPr>
        <xdr:cNvPr id="2" name="1 Pentágono">
          <a:hlinkClick xmlns:r="http://schemas.openxmlformats.org/officeDocument/2006/relationships" r:id="rId1"/>
        </xdr:cNvPr>
        <xdr:cNvSpPr/>
      </xdr:nvSpPr>
      <xdr:spPr>
        <a:xfrm>
          <a:off x="8734425" y="1752600"/>
          <a:ext cx="1209675" cy="438150"/>
        </a:xfrm>
        <a:prstGeom prst="homePlate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200" b="1">
              <a:solidFill>
                <a:schemeClr val="bg1"/>
              </a:solidFill>
              <a:latin typeface="DIN Next Rounded LT Pro Light" pitchFamily="34" charset="0"/>
            </a:rPr>
            <a:t>Continuar calculo</a:t>
          </a:r>
          <a:endParaRPr lang="es-ES" sz="1100" b="1">
            <a:solidFill>
              <a:schemeClr val="bg1"/>
            </a:solidFill>
            <a:latin typeface="DIN Next Rounded LT Pro Light" pitchFamily="34" charset="0"/>
          </a:endParaRPr>
        </a:p>
      </xdr:txBody>
    </xdr:sp>
    <xdr:clientData/>
  </xdr:twoCellAnchor>
  <xdr:twoCellAnchor>
    <xdr:from>
      <xdr:col>7</xdr:col>
      <xdr:colOff>295272</xdr:colOff>
      <xdr:row>7</xdr:row>
      <xdr:rowOff>38669</xdr:rowOff>
    </xdr:from>
    <xdr:to>
      <xdr:col>8</xdr:col>
      <xdr:colOff>266696</xdr:colOff>
      <xdr:row>7</xdr:row>
      <xdr:rowOff>314325</xdr:rowOff>
    </xdr:to>
    <xdr:sp macro="" textlink="">
      <xdr:nvSpPr>
        <xdr:cNvPr id="3" name="2 Pentágono">
          <a:hlinkClick xmlns:r="http://schemas.openxmlformats.org/officeDocument/2006/relationships" r:id="rId2"/>
        </xdr:cNvPr>
        <xdr:cNvSpPr/>
      </xdr:nvSpPr>
      <xdr:spPr>
        <a:xfrm flipH="1">
          <a:off x="7696197" y="1915094"/>
          <a:ext cx="933449" cy="275656"/>
        </a:xfrm>
        <a:prstGeom prst="homePlat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200" b="1">
              <a:solidFill>
                <a:schemeClr val="bg1"/>
              </a:solidFill>
              <a:latin typeface="DIN Next Rounded LT Pro Light" pitchFamily="34" charset="0"/>
            </a:rPr>
            <a:t>Principal</a:t>
          </a:r>
          <a:endParaRPr lang="es-ES" sz="1400" b="1">
            <a:solidFill>
              <a:schemeClr val="bg1"/>
            </a:solidFill>
            <a:latin typeface="DIN Next Rounded LT Pro Light" pitchFamily="34" charset="0"/>
          </a:endParaRPr>
        </a:p>
      </xdr:txBody>
    </xdr:sp>
    <xdr:clientData/>
  </xdr:twoCellAnchor>
  <xdr:twoCellAnchor>
    <xdr:from>
      <xdr:col>7</xdr:col>
      <xdr:colOff>167987</xdr:colOff>
      <xdr:row>0</xdr:row>
      <xdr:rowOff>142873</xdr:rowOff>
    </xdr:from>
    <xdr:to>
      <xdr:col>11</xdr:col>
      <xdr:colOff>76201</xdr:colOff>
      <xdr:row>5</xdr:row>
      <xdr:rowOff>304799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152401</xdr:colOff>
      <xdr:row>0</xdr:row>
      <xdr:rowOff>219075</xdr:rowOff>
    </xdr:from>
    <xdr:to>
      <xdr:col>12</xdr:col>
      <xdr:colOff>1838325</xdr:colOff>
      <xdr:row>7</xdr:row>
      <xdr:rowOff>209549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257174</xdr:colOff>
      <xdr:row>8</xdr:row>
      <xdr:rowOff>85725</xdr:rowOff>
    </xdr:from>
    <xdr:to>
      <xdr:col>12</xdr:col>
      <xdr:colOff>1057275</xdr:colOff>
      <xdr:row>10</xdr:row>
      <xdr:rowOff>123824</xdr:rowOff>
    </xdr:to>
    <xdr:sp macro="" textlink="">
      <xdr:nvSpPr>
        <xdr:cNvPr id="7" name="6 Pentágono">
          <a:hlinkClick xmlns:r="http://schemas.openxmlformats.org/officeDocument/2006/relationships" r:id="rId2"/>
        </xdr:cNvPr>
        <xdr:cNvSpPr/>
      </xdr:nvSpPr>
      <xdr:spPr>
        <a:xfrm>
          <a:off x="8629649" y="1885950"/>
          <a:ext cx="1352551" cy="457199"/>
        </a:xfrm>
        <a:prstGeom prst="homePlate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  <a:latin typeface="DIN Next Rounded LT Pro Light" pitchFamily="34" charset="0"/>
            </a:rPr>
            <a:t>Resultados Totales</a:t>
          </a:r>
        </a:p>
      </xdr:txBody>
    </xdr:sp>
    <xdr:clientData/>
  </xdr:twoCellAnchor>
  <xdr:twoCellAnchor>
    <xdr:from>
      <xdr:col>10</xdr:col>
      <xdr:colOff>219073</xdr:colOff>
      <xdr:row>9</xdr:row>
      <xdr:rowOff>95250</xdr:rowOff>
    </xdr:from>
    <xdr:to>
      <xdr:col>11</xdr:col>
      <xdr:colOff>180971</xdr:colOff>
      <xdr:row>10</xdr:row>
      <xdr:rowOff>123825</xdr:rowOff>
    </xdr:to>
    <xdr:sp macro="" textlink="">
      <xdr:nvSpPr>
        <xdr:cNvPr id="8" name="7 Pentágono">
          <a:hlinkClick xmlns:r="http://schemas.openxmlformats.org/officeDocument/2006/relationships" r:id="rId3"/>
        </xdr:cNvPr>
        <xdr:cNvSpPr/>
      </xdr:nvSpPr>
      <xdr:spPr>
        <a:xfrm flipH="1">
          <a:off x="7629523" y="2095500"/>
          <a:ext cx="923923" cy="247650"/>
        </a:xfrm>
        <a:prstGeom prst="homePlat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200" b="1">
              <a:solidFill>
                <a:schemeClr val="bg1"/>
              </a:solidFill>
              <a:latin typeface="DIN Next Rounded LT Pro Light" pitchFamily="34" charset="0"/>
            </a:rPr>
            <a:t>Principal</a:t>
          </a:r>
          <a:endParaRPr lang="es-ES" sz="1400" b="1">
            <a:solidFill>
              <a:schemeClr val="bg1"/>
            </a:solidFill>
            <a:latin typeface="DIN Next Rounded LT Pro Light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171451</xdr:colOff>
      <xdr:row>1</xdr:row>
      <xdr:rowOff>123825</xdr:rowOff>
    </xdr:from>
    <xdr:to>
      <xdr:col>3</xdr:col>
      <xdr:colOff>295275</xdr:colOff>
      <xdr:row>4</xdr:row>
      <xdr:rowOff>66675</xdr:rowOff>
    </xdr:to>
    <xdr:sp macro="" textlink="">
      <xdr:nvSpPr>
        <xdr:cNvPr id="6" name="5 Rectángulo"/>
        <xdr:cNvSpPr/>
      </xdr:nvSpPr>
      <xdr:spPr>
        <a:xfrm>
          <a:off x="466726" y="285750"/>
          <a:ext cx="1343024" cy="428625"/>
        </a:xfrm>
        <a:prstGeom prst="rect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rgbClr val="58595B"/>
              </a:solidFill>
              <a:latin typeface="DIN Next Rounded LT Pro" pitchFamily="34" charset="0"/>
            </a:rPr>
            <a:t>Resultados</a:t>
          </a:r>
          <a:endParaRPr lang="es-ES" sz="1600" b="1">
            <a:solidFill>
              <a:srgbClr val="58595B"/>
            </a:solidFill>
            <a:latin typeface="DIN Next Rounded LT Pro" pitchFamily="34" charset="0"/>
          </a:endParaRPr>
        </a:p>
      </xdr:txBody>
    </xdr:sp>
    <xdr:clientData/>
  </xdr:twoCellAnchor>
  <xdr:twoCellAnchor editAs="oneCell">
    <xdr:from>
      <xdr:col>10</xdr:col>
      <xdr:colOff>47625</xdr:colOff>
      <xdr:row>4</xdr:row>
      <xdr:rowOff>149801</xdr:rowOff>
    </xdr:from>
    <xdr:to>
      <xdr:col>10</xdr:col>
      <xdr:colOff>275639</xdr:colOff>
      <xdr:row>5</xdr:row>
      <xdr:rowOff>220757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96125" y="797501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184439</xdr:colOff>
      <xdr:row>4</xdr:row>
      <xdr:rowOff>146337</xdr:rowOff>
    </xdr:from>
    <xdr:to>
      <xdr:col>10</xdr:col>
      <xdr:colOff>412453</xdr:colOff>
      <xdr:row>5</xdr:row>
      <xdr:rowOff>217293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2939" y="794037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266701</xdr:colOff>
      <xdr:row>4</xdr:row>
      <xdr:rowOff>152400</xdr:rowOff>
    </xdr:from>
    <xdr:to>
      <xdr:col>10</xdr:col>
      <xdr:colOff>494715</xdr:colOff>
      <xdr:row>5</xdr:row>
      <xdr:rowOff>223356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315201" y="800100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400050</xdr:colOff>
      <xdr:row>4</xdr:row>
      <xdr:rowOff>149801</xdr:rowOff>
    </xdr:from>
    <xdr:to>
      <xdr:col>10</xdr:col>
      <xdr:colOff>628064</xdr:colOff>
      <xdr:row>5</xdr:row>
      <xdr:rowOff>220757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448550" y="797501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508289</xdr:colOff>
      <xdr:row>4</xdr:row>
      <xdr:rowOff>155862</xdr:rowOff>
    </xdr:from>
    <xdr:to>
      <xdr:col>10</xdr:col>
      <xdr:colOff>736303</xdr:colOff>
      <xdr:row>5</xdr:row>
      <xdr:rowOff>226818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556789" y="803562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619126</xdr:colOff>
      <xdr:row>4</xdr:row>
      <xdr:rowOff>152400</xdr:rowOff>
    </xdr:from>
    <xdr:to>
      <xdr:col>11</xdr:col>
      <xdr:colOff>85140</xdr:colOff>
      <xdr:row>5</xdr:row>
      <xdr:rowOff>223356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67626" y="800100"/>
          <a:ext cx="228014" cy="242406"/>
        </a:xfrm>
        <a:prstGeom prst="rect">
          <a:avLst/>
        </a:prstGeom>
        <a:noFill/>
      </xdr:spPr>
    </xdr:pic>
    <xdr:clientData/>
  </xdr:twoCellAnchor>
  <xdr:twoCellAnchor>
    <xdr:from>
      <xdr:col>12</xdr:col>
      <xdr:colOff>304800</xdr:colOff>
      <xdr:row>1</xdr:row>
      <xdr:rowOff>123825</xdr:rowOff>
    </xdr:from>
    <xdr:to>
      <xdr:col>14</xdr:col>
      <xdr:colOff>219074</xdr:colOff>
      <xdr:row>4</xdr:row>
      <xdr:rowOff>57150</xdr:rowOff>
    </xdr:to>
    <xdr:sp macro="" textlink="">
      <xdr:nvSpPr>
        <xdr:cNvPr id="15" name="14 Pentágono">
          <a:hlinkClick xmlns:r="http://schemas.openxmlformats.org/officeDocument/2006/relationships" r:id="rId2"/>
        </xdr:cNvPr>
        <xdr:cNvSpPr/>
      </xdr:nvSpPr>
      <xdr:spPr>
        <a:xfrm>
          <a:off x="9458325" y="285750"/>
          <a:ext cx="1438274" cy="419100"/>
        </a:xfrm>
        <a:prstGeom prst="homePlate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200">
              <a:latin typeface="DIN Next Rounded LT Pro" pitchFamily="34" charset="0"/>
            </a:rPr>
            <a:t>Volver</a:t>
          </a:r>
          <a:r>
            <a:rPr lang="es-ES" sz="1200" baseline="0">
              <a:latin typeface="DIN Next Rounded LT Pro" pitchFamily="34" charset="0"/>
            </a:rPr>
            <a:t> a calcular</a:t>
          </a:r>
          <a:endParaRPr lang="es-ES" sz="1200">
            <a:latin typeface="DIN Next Rounded LT Pro" pitchFamily="34" charset="0"/>
          </a:endParaRPr>
        </a:p>
      </xdr:txBody>
    </xdr:sp>
    <xdr:clientData/>
  </xdr:twoCellAnchor>
  <xdr:twoCellAnchor>
    <xdr:from>
      <xdr:col>7</xdr:col>
      <xdr:colOff>190501</xdr:colOff>
      <xdr:row>16</xdr:row>
      <xdr:rowOff>9525</xdr:rowOff>
    </xdr:from>
    <xdr:to>
      <xdr:col>13</xdr:col>
      <xdr:colOff>742950</xdr:colOff>
      <xdr:row>31</xdr:row>
      <xdr:rowOff>209550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180975</xdr:colOff>
      <xdr:row>3</xdr:row>
      <xdr:rowOff>85725</xdr:rowOff>
    </xdr:from>
    <xdr:to>
      <xdr:col>12</xdr:col>
      <xdr:colOff>142875</xdr:colOff>
      <xdr:row>9</xdr:row>
      <xdr:rowOff>104775</xdr:rowOff>
    </xdr:to>
    <xdr:sp macro="" textlink="">
      <xdr:nvSpPr>
        <xdr:cNvPr id="16" name="15 Rectángulo redondeado"/>
        <xdr:cNvSpPr/>
      </xdr:nvSpPr>
      <xdr:spPr>
        <a:xfrm>
          <a:off x="5924550" y="571500"/>
          <a:ext cx="3552825" cy="1314450"/>
        </a:xfrm>
        <a:prstGeom prst="roundRect">
          <a:avLst/>
        </a:prstGeom>
        <a:noFill/>
        <a:ln w="12700">
          <a:prstDash val="dash"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247651</xdr:colOff>
      <xdr:row>17</xdr:row>
      <xdr:rowOff>123825</xdr:rowOff>
    </xdr:from>
    <xdr:to>
      <xdr:col>7</xdr:col>
      <xdr:colOff>247651</xdr:colOff>
      <xdr:row>22</xdr:row>
      <xdr:rowOff>76200</xdr:rowOff>
    </xdr:to>
    <xdr:sp macro="" textlink="">
      <xdr:nvSpPr>
        <xdr:cNvPr id="3" name="2 Flecha derecha">
          <a:hlinkClick xmlns:r="http://schemas.openxmlformats.org/officeDocument/2006/relationships" r:id="rId1"/>
        </xdr:cNvPr>
        <xdr:cNvSpPr/>
      </xdr:nvSpPr>
      <xdr:spPr>
        <a:xfrm>
          <a:off x="6981826" y="4733925"/>
          <a:ext cx="1524000" cy="942975"/>
        </a:xfrm>
        <a:prstGeom prst="rightArrow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  <a:latin typeface="DIN Next Rounded LT Pro Light" pitchFamily="34" charset="0"/>
            </a:rPr>
            <a:t>Siguiente Cultivo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17</xdr:row>
      <xdr:rowOff>171450</xdr:rowOff>
    </xdr:from>
    <xdr:to>
      <xdr:col>7</xdr:col>
      <xdr:colOff>257175</xdr:colOff>
      <xdr:row>22</xdr:row>
      <xdr:rowOff>133350</xdr:rowOff>
    </xdr:to>
    <xdr:sp macro="" textlink="">
      <xdr:nvSpPr>
        <xdr:cNvPr id="4" name="3 Flecha derecha">
          <a:hlinkClick xmlns:r="http://schemas.openxmlformats.org/officeDocument/2006/relationships" r:id="rId1"/>
        </xdr:cNvPr>
        <xdr:cNvSpPr/>
      </xdr:nvSpPr>
      <xdr:spPr>
        <a:xfrm>
          <a:off x="7105650" y="4276725"/>
          <a:ext cx="1524000" cy="952500"/>
        </a:xfrm>
        <a:prstGeom prst="rightArrow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  <a:latin typeface="DIN Next Rounded LT Pro Light" pitchFamily="34" charset="0"/>
            </a:rPr>
            <a:t>Siguiente Cultivo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17</xdr:row>
      <xdr:rowOff>142875</xdr:rowOff>
    </xdr:from>
    <xdr:to>
      <xdr:col>7</xdr:col>
      <xdr:colOff>238125</xdr:colOff>
      <xdr:row>22</xdr:row>
      <xdr:rowOff>104775</xdr:rowOff>
    </xdr:to>
    <xdr:sp macro="" textlink="">
      <xdr:nvSpPr>
        <xdr:cNvPr id="3" name="2 Flecha derecha">
          <a:hlinkClick xmlns:r="http://schemas.openxmlformats.org/officeDocument/2006/relationships" r:id="rId1"/>
        </xdr:cNvPr>
        <xdr:cNvSpPr/>
      </xdr:nvSpPr>
      <xdr:spPr>
        <a:xfrm>
          <a:off x="7305675" y="4295775"/>
          <a:ext cx="1524000" cy="952500"/>
        </a:xfrm>
        <a:prstGeom prst="rightArrow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  <a:latin typeface="DIN Next Rounded LT Pro Light" pitchFamily="34" charset="0"/>
            </a:rPr>
            <a:t>Siguiente Cultivo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18</xdr:row>
      <xdr:rowOff>9525</xdr:rowOff>
    </xdr:from>
    <xdr:to>
      <xdr:col>7</xdr:col>
      <xdr:colOff>219075</xdr:colOff>
      <xdr:row>23</xdr:row>
      <xdr:rowOff>9525</xdr:rowOff>
    </xdr:to>
    <xdr:sp macro="" textlink="">
      <xdr:nvSpPr>
        <xdr:cNvPr id="4" name="3 Flecha derecha">
          <a:hlinkClick xmlns:r="http://schemas.openxmlformats.org/officeDocument/2006/relationships" r:id="rId1"/>
        </xdr:cNvPr>
        <xdr:cNvSpPr/>
      </xdr:nvSpPr>
      <xdr:spPr>
        <a:xfrm>
          <a:off x="6867525" y="4314825"/>
          <a:ext cx="1524000" cy="952500"/>
        </a:xfrm>
        <a:prstGeom prst="rightArrow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  <a:latin typeface="DIN Next Rounded LT Pro Light" pitchFamily="34" charset="0"/>
            </a:rPr>
            <a:t>Siguiente Cultivo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26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7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5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24" Type="http://schemas.openxmlformats.org/officeDocument/2006/relationships/ctrlProp" Target="../ctrlProps/ctrlProp30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Relationship Id="rId22" Type="http://schemas.openxmlformats.org/officeDocument/2006/relationships/ctrlProp" Target="../ctrlProps/ctrlProp28.xml"/><Relationship Id="rId27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A5A5A5"/>
  </sheetPr>
  <dimension ref="B3:AA1010"/>
  <sheetViews>
    <sheetView showGridLines="0" zoomScaleNormal="100" workbookViewId="0">
      <selection activeCell="E9" sqref="E9:G9"/>
    </sheetView>
  </sheetViews>
  <sheetFormatPr baseColWidth="10" defaultColWidth="14.42578125" defaultRowHeight="15.75" customHeight="1"/>
  <cols>
    <col min="1" max="1" width="4.85546875" style="40" customWidth="1"/>
    <col min="2" max="2" width="24.85546875" style="40" customWidth="1"/>
    <col min="3" max="3" width="13.85546875" style="40" customWidth="1"/>
    <col min="4" max="4" width="21" style="40" customWidth="1"/>
    <col min="5" max="5" width="23.85546875" style="40" customWidth="1"/>
    <col min="6" max="6" width="16" style="40" customWidth="1"/>
    <col min="7" max="7" width="16.85546875" style="40" customWidth="1"/>
    <col min="8" max="8" width="11.28515625" style="40" bestFit="1" customWidth="1"/>
    <col min="9" max="9" width="8.7109375" style="40" customWidth="1"/>
    <col min="10" max="10" width="9.5703125" style="40" customWidth="1"/>
    <col min="11" max="16384" width="14.42578125" style="40"/>
  </cols>
  <sheetData>
    <row r="3" spans="2:27" ht="15.75" customHeight="1">
      <c r="B3" s="144"/>
      <c r="C3" s="145"/>
      <c r="D3" s="145"/>
      <c r="E3" s="145"/>
      <c r="F3" s="145"/>
      <c r="G3" s="145"/>
      <c r="H3" s="145"/>
      <c r="I3" s="146"/>
    </row>
    <row r="4" spans="2:27" ht="30" customHeight="1">
      <c r="B4" s="142"/>
      <c r="C4" s="369" t="s">
        <v>217</v>
      </c>
      <c r="D4" s="369"/>
      <c r="E4" s="369"/>
      <c r="F4" s="369"/>
      <c r="G4" s="369"/>
      <c r="H4" s="369"/>
      <c r="I4" s="135"/>
      <c r="J4" s="132"/>
      <c r="K4" s="132"/>
      <c r="L4" s="132"/>
      <c r="M4" s="132"/>
      <c r="N4" s="54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2:27">
      <c r="B5" s="142"/>
      <c r="C5" s="370" t="s">
        <v>272</v>
      </c>
      <c r="D5" s="370"/>
      <c r="E5" s="370"/>
      <c r="F5" s="370"/>
      <c r="G5" s="370"/>
      <c r="H5" s="370"/>
      <c r="I5" s="135"/>
      <c r="J5" s="132"/>
      <c r="K5" s="132"/>
      <c r="L5" s="132"/>
      <c r="M5" s="132"/>
      <c r="N5" s="54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2:27" ht="52.5" customHeight="1">
      <c r="B6" s="142"/>
      <c r="C6" s="370"/>
      <c r="D6" s="370"/>
      <c r="E6" s="370"/>
      <c r="F6" s="370"/>
      <c r="G6" s="370"/>
      <c r="H6" s="370"/>
      <c r="I6" s="135"/>
      <c r="J6" s="132"/>
      <c r="K6" s="132"/>
      <c r="L6" s="132"/>
      <c r="M6" s="132"/>
      <c r="N6" s="54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2:27" ht="15.75" customHeight="1">
      <c r="B7" s="142"/>
      <c r="C7" s="41"/>
      <c r="D7" s="41"/>
      <c r="E7" s="41"/>
      <c r="F7" s="41"/>
      <c r="G7" s="39"/>
      <c r="H7" s="39"/>
      <c r="I7" s="134"/>
      <c r="N7" s="54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2:27" ht="17.25">
      <c r="B8" s="142"/>
      <c r="D8" s="228" t="s">
        <v>1</v>
      </c>
      <c r="E8" s="103">
        <v>7</v>
      </c>
      <c r="F8" s="104"/>
      <c r="H8" s="39"/>
      <c r="I8" s="136"/>
      <c r="J8" s="133"/>
      <c r="K8" s="133"/>
      <c r="L8" s="133"/>
      <c r="M8" s="13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2:27" ht="17.25">
      <c r="B9" s="231"/>
      <c r="D9" s="228" t="s">
        <v>133</v>
      </c>
      <c r="E9" s="371"/>
      <c r="F9" s="372"/>
      <c r="G9" s="372"/>
      <c r="H9" s="39"/>
      <c r="I9" s="136"/>
      <c r="J9" s="133"/>
      <c r="K9" s="133"/>
      <c r="L9" s="133"/>
      <c r="M9" s="133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2:27" ht="19.5" customHeight="1">
      <c r="B10" s="142"/>
      <c r="C10" s="42"/>
      <c r="D10" s="123"/>
      <c r="E10" s="123"/>
      <c r="F10" s="123"/>
      <c r="G10" s="122"/>
      <c r="H10" s="39"/>
      <c r="I10" s="136"/>
      <c r="J10" s="133"/>
      <c r="K10" s="133"/>
      <c r="L10" s="133"/>
      <c r="M10" s="133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</row>
    <row r="11" spans="2:27" ht="19.5" customHeight="1">
      <c r="B11" s="142"/>
      <c r="C11" s="42"/>
      <c r="D11" s="123"/>
      <c r="E11" s="123"/>
      <c r="F11" s="123"/>
      <c r="G11" s="122"/>
      <c r="H11" s="39"/>
      <c r="I11" s="136"/>
      <c r="J11" s="133"/>
      <c r="K11" s="133"/>
      <c r="L11" s="133"/>
      <c r="M11" s="133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2:27" ht="19.5" customHeight="1">
      <c r="B12" s="142"/>
      <c r="H12" s="39"/>
      <c r="I12" s="136"/>
      <c r="J12" s="133"/>
      <c r="K12" s="133"/>
      <c r="L12" s="133"/>
      <c r="M12" s="133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2:27" ht="17.25" customHeight="1">
      <c r="B13" s="142"/>
      <c r="H13" s="39"/>
      <c r="I13" s="137"/>
      <c r="J13" s="125"/>
      <c r="K13" s="125"/>
      <c r="L13" s="125"/>
      <c r="M13" s="125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2:27" ht="15.75" customHeight="1">
      <c r="B14" s="142"/>
      <c r="C14" s="41"/>
      <c r="D14" s="41"/>
      <c r="E14" s="41"/>
      <c r="F14" s="41"/>
      <c r="G14" s="39"/>
      <c r="H14" s="39"/>
      <c r="I14" s="138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2:27" ht="15.75" customHeight="1">
      <c r="B15" s="142"/>
      <c r="C15" s="41"/>
      <c r="D15" s="41"/>
      <c r="E15" s="41"/>
      <c r="F15" s="41"/>
      <c r="G15" s="39"/>
      <c r="H15" s="39"/>
      <c r="I15" s="138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2:27" ht="15.75" customHeight="1">
      <c r="B16" s="142"/>
      <c r="C16" s="39"/>
      <c r="D16" s="39"/>
      <c r="E16" s="39"/>
      <c r="F16" s="39"/>
      <c r="G16" s="39"/>
      <c r="H16" s="39"/>
      <c r="I16" s="138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2:27" ht="12.75">
      <c r="B17" s="142"/>
      <c r="C17" s="39"/>
      <c r="D17" s="39"/>
      <c r="E17" s="39"/>
      <c r="F17" s="39"/>
      <c r="G17" s="39"/>
      <c r="H17" s="39"/>
      <c r="I17" s="1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2:27" ht="12.75">
      <c r="B18" s="142"/>
      <c r="C18" s="39"/>
      <c r="D18" s="39"/>
      <c r="E18" s="39"/>
      <c r="F18" s="39"/>
      <c r="G18" s="39"/>
      <c r="H18" s="39"/>
      <c r="I18" s="138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2:27" ht="12.75">
      <c r="B19" s="142"/>
      <c r="C19" s="39"/>
      <c r="D19" s="39"/>
      <c r="E19" s="39"/>
      <c r="F19" s="39"/>
      <c r="G19" s="39"/>
      <c r="H19" s="39"/>
      <c r="I19" s="138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2:27" ht="13.5" customHeight="1">
      <c r="B20" s="142"/>
      <c r="C20" s="39"/>
      <c r="D20" s="39"/>
      <c r="E20" s="39"/>
      <c r="F20" s="39"/>
      <c r="G20" s="39"/>
      <c r="H20" s="39"/>
      <c r="I20" s="138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2:27" ht="12.75">
      <c r="B21" s="142"/>
      <c r="C21" s="39"/>
      <c r="D21" s="39"/>
      <c r="E21" s="39"/>
      <c r="F21" s="39"/>
      <c r="G21" s="39"/>
      <c r="H21" s="39"/>
      <c r="I21" s="138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2:27" ht="15.75" customHeight="1">
      <c r="B22" s="143"/>
      <c r="C22" s="140"/>
      <c r="D22" s="140"/>
      <c r="E22" s="140"/>
      <c r="F22" s="140"/>
      <c r="G22" s="140"/>
      <c r="H22" s="140"/>
      <c r="I22" s="141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2:27" ht="21.75" customHeight="1">
      <c r="C23" s="39"/>
      <c r="D23" s="39"/>
      <c r="G23" s="5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2:27" ht="15.75" customHeight="1">
      <c r="C24" s="39"/>
      <c r="D24" s="39"/>
      <c r="E24" s="39"/>
      <c r="J24" s="11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2:27" ht="15.75" customHeight="1">
      <c r="C25" s="39"/>
      <c r="D25" s="39"/>
      <c r="E25" s="39"/>
      <c r="J25" s="11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2:27" ht="15.75" customHeight="1">
      <c r="C26" s="39"/>
      <c r="D26" s="39"/>
      <c r="F26" s="120"/>
      <c r="G26" s="120"/>
      <c r="J26" s="11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2:27" ht="29.25" customHeight="1">
      <c r="C27" s="39"/>
      <c r="G27" s="120"/>
      <c r="J27" s="11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2:27" ht="15.75" customHeight="1">
      <c r="C28" s="39"/>
      <c r="D28" s="39"/>
      <c r="E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spans="2:27" ht="12.75"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spans="2:27" ht="12.75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2:27" ht="12.75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2:27" ht="12.7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  <row r="33" spans="3:27" ht="12.7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</row>
    <row r="34" spans="3:27" ht="12.7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  <row r="35" spans="3:27" ht="12.7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</row>
    <row r="36" spans="3:27" ht="12.7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</row>
    <row r="37" spans="3:27" ht="12.7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spans="3:27" ht="12.7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</row>
    <row r="39" spans="3:27" ht="12.7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</row>
    <row r="40" spans="3:27" ht="12.7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3:27" ht="12.7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3:27" ht="12.7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spans="3:27" ht="12.7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</row>
    <row r="44" spans="3:27" ht="12.7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spans="3:27" ht="12.7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3:27" ht="12.7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</row>
    <row r="47" spans="3:27" ht="12.7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</row>
    <row r="48" spans="3:27" ht="12.7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</row>
    <row r="49" spans="3:27" ht="12.7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</row>
    <row r="50" spans="3:27" ht="12.7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</row>
    <row r="51" spans="3:27" ht="12.7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</row>
    <row r="52" spans="3:27" ht="12.7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</row>
    <row r="53" spans="3:27" ht="12.7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</row>
    <row r="54" spans="3:27" ht="12.7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</row>
    <row r="55" spans="3:27" ht="12.7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</row>
    <row r="56" spans="3:27" ht="12.7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</row>
    <row r="57" spans="3:27" ht="12.7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</row>
    <row r="58" spans="3:27" ht="12.7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</row>
    <row r="59" spans="3:27" ht="12.7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spans="3:27" ht="12.7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</row>
    <row r="61" spans="3:27" ht="12.7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</row>
    <row r="62" spans="3:27" ht="12.7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</row>
    <row r="63" spans="3:27" ht="12.7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</row>
    <row r="64" spans="3:27" ht="12.7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</row>
    <row r="65" spans="3:27" ht="12.7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</row>
    <row r="66" spans="3:27" ht="12.7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</row>
    <row r="67" spans="3:27" ht="12.7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</row>
    <row r="68" spans="3:27" ht="12.7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</row>
    <row r="69" spans="3:27" ht="12.7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</row>
    <row r="70" spans="3:27" ht="12.7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</row>
    <row r="71" spans="3:27" ht="12.7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</row>
    <row r="72" spans="3:27" ht="12.7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</row>
    <row r="73" spans="3:27" ht="12.7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</row>
    <row r="74" spans="3:27" ht="12.7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</row>
    <row r="75" spans="3:27" ht="12.7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</row>
    <row r="76" spans="3:27" ht="12.7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</row>
    <row r="77" spans="3:27" ht="12.7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</row>
    <row r="78" spans="3:27" ht="12.7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</row>
    <row r="79" spans="3:27" ht="12.7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spans="3:27" ht="12.7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</row>
    <row r="81" spans="3:27" ht="12.7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</row>
    <row r="82" spans="3:27" ht="12.7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</row>
    <row r="83" spans="3:27" ht="12.7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</row>
    <row r="84" spans="3:27" ht="12.7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</row>
    <row r="85" spans="3:27" ht="12.7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</row>
    <row r="86" spans="3:27" ht="12.7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</row>
    <row r="87" spans="3:27" ht="12.7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</row>
    <row r="88" spans="3:27" ht="12.7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</row>
    <row r="89" spans="3:27" ht="12.7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</row>
    <row r="90" spans="3:27" ht="12.7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</row>
    <row r="91" spans="3:27" ht="12.7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</row>
    <row r="92" spans="3:27" ht="12.7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</row>
    <row r="93" spans="3:27" ht="12.7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</row>
    <row r="94" spans="3:27" ht="12.7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</row>
    <row r="95" spans="3:27" ht="12.7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</row>
    <row r="96" spans="3:27" ht="12.7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</row>
    <row r="97" spans="3:27" ht="12.7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</row>
    <row r="98" spans="3:27" ht="12.7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</row>
    <row r="99" spans="3:27" ht="12.75"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</row>
    <row r="100" spans="3:27" ht="12.75"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</row>
    <row r="101" spans="3:27" ht="12.75"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</row>
    <row r="102" spans="3:27" ht="12.75"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</row>
    <row r="103" spans="3:27" ht="12.75"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</row>
    <row r="104" spans="3:27" ht="12.75"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</row>
    <row r="105" spans="3:27" ht="12.75"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</row>
    <row r="106" spans="3:27" ht="12.75"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</row>
    <row r="107" spans="3:27" ht="12.75"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</row>
    <row r="108" spans="3:27" ht="12.75"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</row>
    <row r="109" spans="3:27" ht="12.75"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</row>
    <row r="110" spans="3:27" ht="12.75"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</row>
    <row r="111" spans="3:27" ht="12.75"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</row>
    <row r="112" spans="3:27" ht="12.75"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</row>
    <row r="113" spans="3:27" ht="12.75"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</row>
    <row r="114" spans="3:27" ht="12.75"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</row>
    <row r="115" spans="3:27" ht="12.75"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</row>
    <row r="116" spans="3:27" ht="12.75"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</row>
    <row r="117" spans="3:27" ht="12.75"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</row>
    <row r="118" spans="3:27" ht="12.75"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</row>
    <row r="119" spans="3:27" ht="12.75"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</row>
    <row r="120" spans="3:27" ht="12.75"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</row>
    <row r="121" spans="3:27" ht="12.75"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</row>
    <row r="122" spans="3:27" ht="12.75"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</row>
    <row r="123" spans="3:27" ht="12.75"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</row>
    <row r="124" spans="3:27" ht="12.75"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</row>
    <row r="125" spans="3:27" ht="12.75"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</row>
    <row r="126" spans="3:27" ht="12.75"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</row>
    <row r="127" spans="3:27" ht="12.75"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</row>
    <row r="128" spans="3:27" ht="12.75"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</row>
    <row r="129" spans="3:27" ht="12.75"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</row>
    <row r="130" spans="3:27" ht="12.75"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</row>
    <row r="131" spans="3:27" ht="12.75"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</row>
    <row r="132" spans="3:27" ht="12.75"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</row>
    <row r="133" spans="3:27" ht="12.75"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</row>
    <row r="134" spans="3:27" ht="12.75"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</row>
    <row r="135" spans="3:27" ht="12.75"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</row>
    <row r="136" spans="3:27" ht="12.75"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</row>
    <row r="137" spans="3:27" ht="12.75"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</row>
    <row r="138" spans="3:27" ht="12.75"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</row>
    <row r="139" spans="3:27" ht="12.75"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</row>
    <row r="140" spans="3:27" ht="12.75"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</row>
    <row r="141" spans="3:27" ht="12.75"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</row>
    <row r="142" spans="3:27" ht="12.75"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</row>
    <row r="143" spans="3:27" ht="12.75"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</row>
    <row r="144" spans="3:27" ht="12.75"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</row>
    <row r="145" spans="3:27" ht="12.75"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</row>
    <row r="146" spans="3:27" ht="12.75"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</row>
    <row r="147" spans="3:27" ht="12.75"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</row>
    <row r="148" spans="3:27" ht="12.75"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</row>
    <row r="149" spans="3:27" ht="12.75"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</row>
    <row r="150" spans="3:27" ht="12.75"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</row>
    <row r="151" spans="3:27" ht="12.75"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</row>
    <row r="152" spans="3:27" ht="12.75"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</row>
    <row r="153" spans="3:27" ht="12.75"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</row>
    <row r="154" spans="3:27" ht="12.75"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</row>
    <row r="155" spans="3:27" ht="12.75"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</row>
    <row r="156" spans="3:27" ht="12.75"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</row>
    <row r="157" spans="3:27" ht="12.75"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</row>
    <row r="158" spans="3:27" ht="12.75"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</row>
    <row r="159" spans="3:27" ht="12.75"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</row>
    <row r="160" spans="3:27" ht="12.75"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</row>
    <row r="161" spans="3:27" ht="12.75"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</row>
    <row r="162" spans="3:27" ht="12.75"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</row>
    <row r="163" spans="3:27" ht="12.75"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</row>
    <row r="164" spans="3:27" ht="12.75"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</row>
    <row r="165" spans="3:27" ht="12.75"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</row>
    <row r="166" spans="3:27" ht="12.75"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</row>
    <row r="167" spans="3:27" ht="12.75"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</row>
    <row r="168" spans="3:27" ht="12.75"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</row>
    <row r="169" spans="3:27" ht="12.75"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</row>
    <row r="170" spans="3:27" ht="12.75"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</row>
    <row r="171" spans="3:27" ht="12.75"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</row>
    <row r="172" spans="3:27" ht="12.75"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</row>
    <row r="173" spans="3:27" ht="12.75"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</row>
    <row r="174" spans="3:27" ht="12.75"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</row>
    <row r="175" spans="3:27" ht="12.75"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</row>
    <row r="176" spans="3:27" ht="12.75"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</row>
    <row r="177" spans="3:27" ht="12.75"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</row>
    <row r="178" spans="3:27" ht="12.75"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</row>
    <row r="179" spans="3:27" ht="12.75"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</row>
    <row r="180" spans="3:27" ht="12.75"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</row>
    <row r="181" spans="3:27" ht="12.75"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</row>
    <row r="182" spans="3:27" ht="12.75"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</row>
    <row r="183" spans="3:27" ht="12.75"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</row>
    <row r="184" spans="3:27" ht="12.75"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</row>
    <row r="185" spans="3:27" ht="12.75"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</row>
    <row r="186" spans="3:27" ht="12.75"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</row>
    <row r="187" spans="3:27" ht="12.75"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</row>
    <row r="188" spans="3:27" ht="12.75"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</row>
    <row r="189" spans="3:27" ht="12.75"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</row>
    <row r="190" spans="3:27" ht="12.75"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</row>
    <row r="191" spans="3:27" ht="12.75"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</row>
    <row r="192" spans="3:27" ht="12.75"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</row>
    <row r="193" spans="3:27" ht="12.75"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</row>
    <row r="194" spans="3:27" ht="12.75"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</row>
    <row r="195" spans="3:27" ht="12.75"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</row>
    <row r="196" spans="3:27" ht="12.75"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</row>
    <row r="197" spans="3:27" ht="12.75"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</row>
    <row r="198" spans="3:27" ht="12.75"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</row>
    <row r="199" spans="3:27" ht="12.75"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</row>
    <row r="200" spans="3:27" ht="12.75"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</row>
    <row r="201" spans="3:27" ht="12.75"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</row>
    <row r="202" spans="3:27" ht="12.75"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</row>
    <row r="203" spans="3:27" ht="12.75"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</row>
    <row r="204" spans="3:27" ht="12.75"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</row>
    <row r="205" spans="3:27" ht="12.75"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</row>
    <row r="206" spans="3:27" ht="12.75"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</row>
    <row r="207" spans="3:27" ht="12.75"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</row>
    <row r="208" spans="3:27" ht="12.75"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</row>
    <row r="209" spans="3:27" ht="12.75"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</row>
    <row r="210" spans="3:27" ht="12.75"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</row>
    <row r="211" spans="3:27" ht="12.75"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</row>
    <row r="212" spans="3:27" ht="12.75"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</row>
    <row r="213" spans="3:27" ht="12.75"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</row>
    <row r="214" spans="3:27" ht="12.75"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</row>
    <row r="215" spans="3:27" ht="12.75"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</row>
    <row r="216" spans="3:27" ht="12.75"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</row>
    <row r="217" spans="3:27" ht="12.75"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</row>
    <row r="218" spans="3:27" ht="12.75"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</row>
    <row r="219" spans="3:27" ht="12.75"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</row>
    <row r="220" spans="3:27" ht="12.75"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</row>
    <row r="221" spans="3:27" ht="12.75"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</row>
    <row r="222" spans="3:27" ht="12.75"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</row>
    <row r="223" spans="3:27" ht="12.75"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</row>
    <row r="224" spans="3:27" ht="12.75"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</row>
    <row r="225" spans="3:27" ht="12.75"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</row>
    <row r="226" spans="3:27" ht="12.75"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</row>
    <row r="227" spans="3:27" ht="12.75"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</row>
    <row r="228" spans="3:27" ht="12.75"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</row>
    <row r="229" spans="3:27" ht="12.75"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</row>
    <row r="230" spans="3:27" ht="12.75"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</row>
    <row r="231" spans="3:27" ht="12.75"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</row>
    <row r="232" spans="3:27" ht="12.75"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</row>
    <row r="233" spans="3:27" ht="12.75"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</row>
    <row r="234" spans="3:27" ht="12.75"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</row>
    <row r="235" spans="3:27" ht="12.75"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</row>
    <row r="236" spans="3:27" ht="12.75"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</row>
    <row r="237" spans="3:27" ht="12.75"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</row>
    <row r="238" spans="3:27" ht="12.75"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</row>
    <row r="239" spans="3:27" ht="12.75"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</row>
    <row r="240" spans="3:27" ht="12.75"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</row>
    <row r="241" spans="3:27" ht="12.75"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</row>
    <row r="242" spans="3:27" ht="12.75"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</row>
    <row r="243" spans="3:27" ht="12.75"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</row>
    <row r="244" spans="3:27" ht="12.75"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</row>
    <row r="245" spans="3:27" ht="12.75"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</row>
    <row r="246" spans="3:27" ht="12.75"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</row>
    <row r="247" spans="3:27" ht="12.75"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</row>
    <row r="248" spans="3:27" ht="12.75"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</row>
    <row r="249" spans="3:27" ht="12.75"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</row>
    <row r="250" spans="3:27" ht="12.75"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</row>
    <row r="251" spans="3:27" ht="12.75"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</row>
    <row r="252" spans="3:27" ht="12.75"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</row>
    <row r="253" spans="3:27" ht="12.75"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</row>
    <row r="254" spans="3:27" ht="12.75"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</row>
    <row r="255" spans="3:27" ht="12.75"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</row>
    <row r="256" spans="3:27" ht="12.75"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</row>
    <row r="257" spans="3:27" ht="12.75"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</row>
    <row r="258" spans="3:27" ht="12.75"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</row>
    <row r="259" spans="3:27" ht="12.75"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</row>
    <row r="260" spans="3:27" ht="12.75"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</row>
    <row r="261" spans="3:27" ht="12.75"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</row>
    <row r="262" spans="3:27" ht="12.75"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</row>
    <row r="263" spans="3:27" ht="12.75"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</row>
    <row r="264" spans="3:27" ht="12.75"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</row>
    <row r="265" spans="3:27" ht="12.75"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</row>
    <row r="266" spans="3:27" ht="12.75"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</row>
    <row r="267" spans="3:27" ht="12.75"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</row>
    <row r="268" spans="3:27" ht="12.75"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</row>
    <row r="269" spans="3:27" ht="12.75"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</row>
    <row r="270" spans="3:27" ht="12.75"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</row>
    <row r="271" spans="3:27" ht="12.75"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</row>
    <row r="272" spans="3:27" ht="12.75"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</row>
    <row r="273" spans="3:27" ht="12.75"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</row>
    <row r="274" spans="3:27" ht="12.75"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</row>
    <row r="275" spans="3:27" ht="12.75"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</row>
    <row r="276" spans="3:27" ht="12.75"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</row>
    <row r="277" spans="3:27" ht="12.75"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</row>
    <row r="278" spans="3:27" ht="12.75"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</row>
    <row r="279" spans="3:27" ht="12.75"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</row>
    <row r="280" spans="3:27" ht="12.75"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</row>
    <row r="281" spans="3:27" ht="12.75"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</row>
    <row r="282" spans="3:27" ht="12.75"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</row>
    <row r="283" spans="3:27" ht="12.75"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</row>
    <row r="284" spans="3:27" ht="12.75"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</row>
    <row r="285" spans="3:27" ht="12.75"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</row>
    <row r="286" spans="3:27" ht="12.75"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</row>
    <row r="287" spans="3:27" ht="12.75"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</row>
    <row r="288" spans="3:27" ht="12.75"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</row>
    <row r="289" spans="3:27" ht="12.75"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</row>
    <row r="290" spans="3:27" ht="12.75"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</row>
    <row r="291" spans="3:27" ht="12.75"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</row>
    <row r="292" spans="3:27" ht="12.75"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</row>
    <row r="293" spans="3:27" ht="12.75"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</row>
    <row r="294" spans="3:27" ht="12.75"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</row>
    <row r="295" spans="3:27" ht="12.75"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</row>
    <row r="296" spans="3:27" ht="12.75"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</row>
    <row r="297" spans="3:27" ht="12.75"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</row>
    <row r="298" spans="3:27" ht="12.75"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</row>
    <row r="299" spans="3:27" ht="12.75"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</row>
    <row r="300" spans="3:27" ht="12.75"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</row>
    <row r="301" spans="3:27" ht="12.75"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</row>
    <row r="302" spans="3:27" ht="12.75"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</row>
    <row r="303" spans="3:27" ht="12.75"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</row>
    <row r="304" spans="3:27" ht="12.75"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</row>
    <row r="305" spans="3:27" ht="12.75"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</row>
    <row r="306" spans="3:27" ht="12.75"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</row>
    <row r="307" spans="3:27" ht="12.75"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</row>
    <row r="308" spans="3:27" ht="12.75"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</row>
    <row r="309" spans="3:27" ht="12.75"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</row>
    <row r="310" spans="3:27" ht="12.75"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</row>
    <row r="311" spans="3:27" ht="12.75"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</row>
    <row r="312" spans="3:27" ht="12.75"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</row>
    <row r="313" spans="3:27" ht="12.75"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</row>
    <row r="314" spans="3:27" ht="12.75"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</row>
    <row r="315" spans="3:27" ht="12.75"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</row>
    <row r="316" spans="3:27" ht="12.75"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</row>
    <row r="317" spans="3:27" ht="12.75"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</row>
    <row r="318" spans="3:27" ht="12.75"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</row>
    <row r="319" spans="3:27" ht="12.75"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</row>
    <row r="320" spans="3:27" ht="12.75"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</row>
    <row r="321" spans="3:27" ht="12.75"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</row>
    <row r="322" spans="3:27" ht="12.75"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</row>
    <row r="323" spans="3:27" ht="12.75"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</row>
    <row r="324" spans="3:27" ht="12.75"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</row>
    <row r="325" spans="3:27" ht="12.75"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</row>
    <row r="326" spans="3:27" ht="12.75"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</row>
    <row r="327" spans="3:27" ht="12.75"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</row>
    <row r="328" spans="3:27" ht="12.75"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</row>
    <row r="329" spans="3:27" ht="12.75"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</row>
    <row r="330" spans="3:27" ht="12.75"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</row>
    <row r="331" spans="3:27" ht="12.75"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</row>
    <row r="332" spans="3:27" ht="12.75"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</row>
    <row r="333" spans="3:27" ht="12.75"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</row>
    <row r="334" spans="3:27" ht="12.75"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</row>
    <row r="335" spans="3:27" ht="12.75"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</row>
    <row r="336" spans="3:27" ht="12.75"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</row>
    <row r="337" spans="3:27" ht="12.75"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</row>
    <row r="338" spans="3:27" ht="12.75"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</row>
    <row r="339" spans="3:27" ht="12.75"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</row>
    <row r="340" spans="3:27" ht="12.75"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</row>
    <row r="341" spans="3:27" ht="12.75"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</row>
    <row r="342" spans="3:27" ht="12.75"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</row>
    <row r="343" spans="3:27" ht="12.75"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</row>
    <row r="344" spans="3:27" ht="12.75"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</row>
    <row r="345" spans="3:27" ht="12.75"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</row>
    <row r="346" spans="3:27" ht="12.75"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</row>
    <row r="347" spans="3:27" ht="12.75"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</row>
    <row r="348" spans="3:27" ht="12.75"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</row>
    <row r="349" spans="3:27" ht="12.75"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</row>
    <row r="350" spans="3:27" ht="12.75"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</row>
    <row r="351" spans="3:27" ht="12.75"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</row>
    <row r="352" spans="3:27" ht="12.75"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</row>
    <row r="353" spans="3:27" ht="12.75"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</row>
    <row r="354" spans="3:27" ht="12.75"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</row>
    <row r="355" spans="3:27" ht="12.75"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</row>
    <row r="356" spans="3:27" ht="12.75"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</row>
    <row r="357" spans="3:27" ht="12.75"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</row>
    <row r="358" spans="3:27" ht="12.75"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</row>
    <row r="359" spans="3:27" ht="12.75"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</row>
    <row r="360" spans="3:27" ht="12.75"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</row>
    <row r="361" spans="3:27" ht="12.75"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</row>
    <row r="362" spans="3:27" ht="12.75"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</row>
    <row r="363" spans="3:27" ht="12.75"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</row>
    <row r="364" spans="3:27" ht="12.75"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</row>
    <row r="365" spans="3:27" ht="12.75"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</row>
    <row r="366" spans="3:27" ht="12.75"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</row>
    <row r="367" spans="3:27" ht="12.75"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</row>
    <row r="368" spans="3:27" ht="12.75"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</row>
    <row r="369" spans="3:27" ht="12.75"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</row>
    <row r="370" spans="3:27" ht="12.75"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</row>
    <row r="371" spans="3:27" ht="12.75"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</row>
    <row r="372" spans="3:27" ht="12.75"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</row>
    <row r="373" spans="3:27" ht="12.75"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</row>
    <row r="374" spans="3:27" ht="12.75"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</row>
    <row r="375" spans="3:27" ht="12.75"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</row>
    <row r="376" spans="3:27" ht="12.75"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</row>
    <row r="377" spans="3:27" ht="12.75"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</row>
    <row r="378" spans="3:27" ht="12.75"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</row>
    <row r="379" spans="3:27" ht="12.75"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</row>
    <row r="380" spans="3:27" ht="12.75"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</row>
    <row r="381" spans="3:27" ht="12.75"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</row>
    <row r="382" spans="3:27" ht="12.75"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</row>
    <row r="383" spans="3:27" ht="12.75"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</row>
    <row r="384" spans="3:27" ht="12.75"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</row>
    <row r="385" spans="3:27" ht="12.75"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</row>
    <row r="386" spans="3:27" ht="12.75"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</row>
    <row r="387" spans="3:27" ht="12.75"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</row>
    <row r="388" spans="3:27" ht="12.75"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</row>
    <row r="389" spans="3:27" ht="12.75"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</row>
    <row r="390" spans="3:27" ht="12.75"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</row>
    <row r="391" spans="3:27" ht="12.75"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</row>
    <row r="392" spans="3:27" ht="12.75"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</row>
    <row r="393" spans="3:27" ht="12.75"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</row>
    <row r="394" spans="3:27" ht="12.75"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</row>
    <row r="395" spans="3:27" ht="12.75"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</row>
    <row r="396" spans="3:27" ht="12.75"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</row>
    <row r="397" spans="3:27" ht="12.75"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</row>
    <row r="398" spans="3:27" ht="12.75"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</row>
    <row r="399" spans="3:27" ht="12.75"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</row>
    <row r="400" spans="3:27" ht="12.75"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</row>
    <row r="401" spans="3:27" ht="12.75"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</row>
    <row r="402" spans="3:27" ht="12.75"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</row>
    <row r="403" spans="3:27" ht="12.75"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</row>
    <row r="404" spans="3:27" ht="12.75"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</row>
    <row r="405" spans="3:27" ht="12.75"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</row>
    <row r="406" spans="3:27" ht="12.75"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</row>
    <row r="407" spans="3:27" ht="12.75"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</row>
    <row r="408" spans="3:27" ht="12.75"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</row>
    <row r="409" spans="3:27" ht="12.75"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</row>
    <row r="410" spans="3:27" ht="12.75"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</row>
    <row r="411" spans="3:27" ht="12.75"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</row>
    <row r="412" spans="3:27" ht="12.75"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</row>
    <row r="413" spans="3:27" ht="12.75"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</row>
    <row r="414" spans="3:27" ht="12.75"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</row>
    <row r="415" spans="3:27" ht="12.75"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</row>
    <row r="416" spans="3:27" ht="12.75"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</row>
    <row r="417" spans="3:27" ht="12.75"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</row>
    <row r="418" spans="3:27" ht="12.75"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</row>
    <row r="419" spans="3:27" ht="12.75"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</row>
    <row r="420" spans="3:27" ht="12.75"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</row>
    <row r="421" spans="3:27" ht="12.75"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</row>
    <row r="422" spans="3:27" ht="12.75"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</row>
    <row r="423" spans="3:27" ht="12.75"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</row>
    <row r="424" spans="3:27" ht="12.75"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</row>
    <row r="425" spans="3:27" ht="12.75"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</row>
    <row r="426" spans="3:27" ht="12.75"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</row>
    <row r="427" spans="3:27" ht="12.75"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</row>
    <row r="428" spans="3:27" ht="12.75"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</row>
    <row r="429" spans="3:27" ht="12.75"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</row>
    <row r="430" spans="3:27" ht="12.75"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</row>
    <row r="431" spans="3:27" ht="12.75"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</row>
    <row r="432" spans="3:27" ht="12.75"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</row>
    <row r="433" spans="3:27" ht="12.75"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</row>
    <row r="434" spans="3:27" ht="12.75"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</row>
    <row r="435" spans="3:27" ht="12.75"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</row>
    <row r="436" spans="3:27" ht="12.75"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</row>
    <row r="437" spans="3:27" ht="12.75"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</row>
    <row r="438" spans="3:27" ht="12.75"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</row>
    <row r="439" spans="3:27" ht="12.75"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</row>
    <row r="440" spans="3:27" ht="12.75"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</row>
    <row r="441" spans="3:27" ht="12.75"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</row>
    <row r="442" spans="3:27" ht="12.75"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</row>
    <row r="443" spans="3:27" ht="12.75"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</row>
    <row r="444" spans="3:27" ht="12.75"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</row>
    <row r="445" spans="3:27" ht="12.75"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</row>
    <row r="446" spans="3:27" ht="12.75"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</row>
    <row r="447" spans="3:27" ht="12.75"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</row>
    <row r="448" spans="3:27" ht="12.75"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</row>
    <row r="449" spans="3:27" ht="12.75"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</row>
    <row r="450" spans="3:27" ht="12.75"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</row>
    <row r="451" spans="3:27" ht="12.75"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</row>
    <row r="452" spans="3:27" ht="12.75"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</row>
    <row r="453" spans="3:27" ht="12.75"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</row>
    <row r="454" spans="3:27" ht="12.75"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</row>
    <row r="455" spans="3:27" ht="12.75"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</row>
    <row r="456" spans="3:27" ht="12.75"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</row>
    <row r="457" spans="3:27" ht="12.75"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</row>
    <row r="458" spans="3:27" ht="12.75"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</row>
    <row r="459" spans="3:27" ht="12.75"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</row>
    <row r="460" spans="3:27" ht="12.75"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</row>
    <row r="461" spans="3:27" ht="12.75"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</row>
    <row r="462" spans="3:27" ht="12.75"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</row>
    <row r="463" spans="3:27" ht="12.75"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</row>
    <row r="464" spans="3:27" ht="12.75"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</row>
    <row r="465" spans="3:27" ht="12.75"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</row>
    <row r="466" spans="3:27" ht="12.75"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</row>
    <row r="467" spans="3:27" ht="12.75"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</row>
    <row r="468" spans="3:27" ht="12.75"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</row>
    <row r="469" spans="3:27" ht="12.75"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</row>
    <row r="470" spans="3:27" ht="12.75"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</row>
    <row r="471" spans="3:27" ht="12.75"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</row>
    <row r="472" spans="3:27" ht="12.75"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</row>
    <row r="473" spans="3:27" ht="12.75"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</row>
    <row r="474" spans="3:27" ht="12.75"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</row>
    <row r="475" spans="3:27" ht="12.75"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</row>
    <row r="476" spans="3:27" ht="12.75"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</row>
    <row r="477" spans="3:27" ht="12.75"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</row>
    <row r="478" spans="3:27" ht="12.75"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</row>
    <row r="479" spans="3:27" ht="12.75"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</row>
    <row r="480" spans="3:27" ht="12.75"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</row>
    <row r="481" spans="3:27" ht="12.75"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</row>
    <row r="482" spans="3:27" ht="12.75"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</row>
    <row r="483" spans="3:27" ht="12.75"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</row>
    <row r="484" spans="3:27" ht="12.75"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</row>
    <row r="485" spans="3:27" ht="12.75"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</row>
    <row r="486" spans="3:27" ht="12.75"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</row>
    <row r="487" spans="3:27" ht="12.75"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</row>
    <row r="488" spans="3:27" ht="12.75"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</row>
    <row r="489" spans="3:27" ht="12.75"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</row>
    <row r="490" spans="3:27" ht="12.75"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</row>
    <row r="491" spans="3:27" ht="12.75"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</row>
    <row r="492" spans="3:27" ht="12.75"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</row>
    <row r="493" spans="3:27" ht="12.75"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</row>
    <row r="494" spans="3:27" ht="12.75"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</row>
    <row r="495" spans="3:27" ht="12.75"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</row>
    <row r="496" spans="3:27" ht="12.75"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</row>
    <row r="497" spans="3:27" ht="12.75"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</row>
    <row r="498" spans="3:27" ht="12.75"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</row>
    <row r="499" spans="3:27" ht="12.75"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</row>
    <row r="500" spans="3:27" ht="12.75"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</row>
    <row r="501" spans="3:27" ht="12.75"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</row>
    <row r="502" spans="3:27" ht="12.75"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</row>
    <row r="503" spans="3:27" ht="12.75"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</row>
    <row r="504" spans="3:27" ht="12.75"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</row>
    <row r="505" spans="3:27" ht="12.75"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</row>
    <row r="506" spans="3:27" ht="12.75"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</row>
    <row r="507" spans="3:27" ht="12.75"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</row>
    <row r="508" spans="3:27" ht="12.75"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</row>
    <row r="509" spans="3:27" ht="12.75"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</row>
    <row r="510" spans="3:27" ht="12.75"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</row>
    <row r="511" spans="3:27" ht="12.75"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</row>
    <row r="512" spans="3:27" ht="12.75"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</row>
    <row r="513" spans="3:27" ht="12.75"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</row>
    <row r="514" spans="3:27" ht="12.75"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</row>
    <row r="515" spans="3:27" ht="12.75"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</row>
    <row r="516" spans="3:27" ht="12.75"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</row>
    <row r="517" spans="3:27" ht="12.75"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</row>
    <row r="518" spans="3:27" ht="12.75"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</row>
    <row r="519" spans="3:27" ht="12.75"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</row>
    <row r="520" spans="3:27" ht="12.75"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</row>
    <row r="521" spans="3:27" ht="12.75"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</row>
    <row r="522" spans="3:27" ht="12.75"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</row>
    <row r="523" spans="3:27" ht="12.75"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</row>
    <row r="524" spans="3:27" ht="12.75"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</row>
    <row r="525" spans="3:27" ht="12.75"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</row>
    <row r="526" spans="3:27" ht="12.75"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</row>
    <row r="527" spans="3:27" ht="12.75"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</row>
    <row r="528" spans="3:27" ht="12.75"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</row>
    <row r="529" spans="3:27" ht="12.75"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</row>
    <row r="530" spans="3:27" ht="12.75"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</row>
    <row r="531" spans="3:27" ht="12.75"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</row>
    <row r="532" spans="3:27" ht="12.75"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</row>
    <row r="533" spans="3:27" ht="12.75"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</row>
    <row r="534" spans="3:27" ht="12.75"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</row>
    <row r="535" spans="3:27" ht="12.75"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</row>
    <row r="536" spans="3:27" ht="12.75"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</row>
    <row r="537" spans="3:27" ht="12.75"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</row>
    <row r="538" spans="3:27" ht="12.75"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</row>
    <row r="539" spans="3:27" ht="12.75"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</row>
    <row r="540" spans="3:27" ht="12.75"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</row>
    <row r="541" spans="3:27" ht="12.75"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</row>
    <row r="542" spans="3:27" ht="12.75"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</row>
    <row r="543" spans="3:27" ht="12.75"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</row>
    <row r="544" spans="3:27" ht="12.75"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</row>
    <row r="545" spans="3:27" ht="12.75"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</row>
    <row r="546" spans="3:27" ht="12.75"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</row>
    <row r="547" spans="3:27" ht="12.75"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</row>
    <row r="548" spans="3:27" ht="12.75"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</row>
    <row r="549" spans="3:27" ht="12.75"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</row>
    <row r="550" spans="3:27" ht="12.75"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</row>
    <row r="551" spans="3:27" ht="12.75"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</row>
    <row r="552" spans="3:27" ht="12.75"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</row>
    <row r="553" spans="3:27" ht="12.75"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</row>
    <row r="554" spans="3:27" ht="12.75"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</row>
    <row r="555" spans="3:27" ht="12.75"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</row>
    <row r="556" spans="3:27" ht="12.75"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</row>
    <row r="557" spans="3:27" ht="12.75"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</row>
    <row r="558" spans="3:27" ht="12.75"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</row>
    <row r="559" spans="3:27" ht="12.75"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</row>
    <row r="560" spans="3:27" ht="12.75"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</row>
    <row r="561" spans="3:27" ht="12.75"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</row>
    <row r="562" spans="3:27" ht="12.75"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</row>
    <row r="563" spans="3:27" ht="12.75"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</row>
    <row r="564" spans="3:27" ht="12.75"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</row>
    <row r="565" spans="3:27" ht="12.75"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</row>
    <row r="566" spans="3:27" ht="12.75"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</row>
    <row r="567" spans="3:27" ht="12.75"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</row>
    <row r="568" spans="3:27" ht="12.75"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</row>
    <row r="569" spans="3:27" ht="12.75"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</row>
    <row r="570" spans="3:27" ht="12.75"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</row>
    <row r="571" spans="3:27" ht="12.75"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</row>
    <row r="572" spans="3:27" ht="12.75"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</row>
    <row r="573" spans="3:27" ht="12.75"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</row>
    <row r="574" spans="3:27" ht="12.75"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</row>
    <row r="575" spans="3:27" ht="12.75"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</row>
    <row r="576" spans="3:27" ht="12.75"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</row>
    <row r="577" spans="3:27" ht="12.75"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</row>
    <row r="578" spans="3:27" ht="12.75"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</row>
    <row r="579" spans="3:27" ht="12.75"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</row>
    <row r="580" spans="3:27" ht="12.75"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</row>
    <row r="581" spans="3:27" ht="12.75"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</row>
    <row r="582" spans="3:27" ht="12.75"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</row>
    <row r="583" spans="3:27" ht="12.75"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</row>
    <row r="584" spans="3:27" ht="12.75"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</row>
    <row r="585" spans="3:27" ht="12.75"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</row>
    <row r="586" spans="3:27" ht="12.75"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</row>
    <row r="587" spans="3:27" ht="12.75"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</row>
    <row r="588" spans="3:27" ht="12.75"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</row>
    <row r="589" spans="3:27" ht="12.75"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</row>
    <row r="590" spans="3:27" ht="12.75"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</row>
    <row r="591" spans="3:27" ht="12.75"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</row>
    <row r="592" spans="3:27" ht="12.75"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</row>
    <row r="593" spans="3:27" ht="12.75"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</row>
    <row r="594" spans="3:27" ht="12.75"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</row>
    <row r="595" spans="3:27" ht="12.75"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</row>
    <row r="596" spans="3:27" ht="12.75"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</row>
    <row r="597" spans="3:27" ht="12.75"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</row>
    <row r="598" spans="3:27" ht="12.75"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</row>
    <row r="599" spans="3:27" ht="12.75"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</row>
    <row r="600" spans="3:27" ht="12.75"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</row>
    <row r="601" spans="3:27" ht="12.75"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</row>
    <row r="602" spans="3:27" ht="12.75"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</row>
    <row r="603" spans="3:27" ht="12.75"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</row>
    <row r="604" spans="3:27" ht="12.75"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</row>
    <row r="605" spans="3:27" ht="12.75"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</row>
    <row r="606" spans="3:27" ht="12.75"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</row>
    <row r="607" spans="3:27" ht="12.75"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</row>
    <row r="608" spans="3:27" ht="12.75"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</row>
    <row r="609" spans="3:27" ht="12.75"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</row>
    <row r="610" spans="3:27" ht="12.75"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</row>
    <row r="611" spans="3:27" ht="12.75"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</row>
    <row r="612" spans="3:27" ht="12.75"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</row>
    <row r="613" spans="3:27" ht="12.75"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</row>
    <row r="614" spans="3:27" ht="12.75"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</row>
    <row r="615" spans="3:27" ht="12.75"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</row>
    <row r="616" spans="3:27" ht="12.75"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</row>
    <row r="617" spans="3:27" ht="12.75"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</row>
    <row r="618" spans="3:27" ht="12.75"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</row>
    <row r="619" spans="3:27" ht="12.75"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</row>
    <row r="620" spans="3:27" ht="12.75"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</row>
    <row r="621" spans="3:27" ht="12.75"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</row>
    <row r="622" spans="3:27" ht="12.75"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</row>
    <row r="623" spans="3:27" ht="12.75"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</row>
    <row r="624" spans="3:27" ht="12.75"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</row>
    <row r="625" spans="3:27" ht="12.75"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</row>
    <row r="626" spans="3:27" ht="12.75"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</row>
    <row r="627" spans="3:27" ht="12.75"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</row>
    <row r="628" spans="3:27" ht="12.75"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</row>
    <row r="629" spans="3:27" ht="12.75"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</row>
    <row r="630" spans="3:27" ht="12.75"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</row>
    <row r="631" spans="3:27" ht="12.75"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</row>
    <row r="632" spans="3:27" ht="12.75"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</row>
    <row r="633" spans="3:27" ht="12.75"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</row>
    <row r="634" spans="3:27" ht="12.75"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</row>
    <row r="635" spans="3:27" ht="12.75"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</row>
    <row r="636" spans="3:27" ht="12.75"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</row>
    <row r="637" spans="3:27" ht="12.75"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</row>
    <row r="638" spans="3:27" ht="12.75"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</row>
    <row r="639" spans="3:27" ht="12.75"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</row>
    <row r="640" spans="3:27" ht="12.75"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</row>
    <row r="641" spans="3:27" ht="12.75"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</row>
    <row r="642" spans="3:27" ht="12.75"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</row>
    <row r="643" spans="3:27" ht="12.75"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</row>
    <row r="644" spans="3:27" ht="12.75"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</row>
    <row r="645" spans="3:27" ht="12.75"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</row>
    <row r="646" spans="3:27" ht="12.75"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</row>
    <row r="647" spans="3:27" ht="12.75"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</row>
    <row r="648" spans="3:27" ht="12.75"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</row>
    <row r="649" spans="3:27" ht="12.75"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</row>
    <row r="650" spans="3:27" ht="12.75"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</row>
    <row r="651" spans="3:27" ht="12.75"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</row>
    <row r="652" spans="3:27" ht="12.75"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</row>
    <row r="653" spans="3:27" ht="12.75"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</row>
    <row r="654" spans="3:27" ht="12.75"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</row>
    <row r="655" spans="3:27" ht="12.75"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</row>
    <row r="656" spans="3:27" ht="12.75"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</row>
    <row r="657" spans="3:27" ht="12.75"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</row>
    <row r="658" spans="3:27" ht="12.75"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</row>
    <row r="659" spans="3:27" ht="12.75"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</row>
    <row r="660" spans="3:27" ht="12.75"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</row>
    <row r="661" spans="3:27" ht="12.75"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</row>
    <row r="662" spans="3:27" ht="12.75"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</row>
    <row r="663" spans="3:27" ht="12.75"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</row>
    <row r="664" spans="3:27" ht="12.75"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</row>
    <row r="665" spans="3:27" ht="12.75"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</row>
    <row r="666" spans="3:27" ht="12.75"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</row>
    <row r="667" spans="3:27" ht="12.75"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</row>
    <row r="668" spans="3:27" ht="12.75"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</row>
    <row r="669" spans="3:27" ht="12.75"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</row>
    <row r="670" spans="3:27" ht="12.75"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</row>
    <row r="671" spans="3:27" ht="12.75"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</row>
    <row r="672" spans="3:27" ht="12.75"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</row>
    <row r="673" spans="3:27" ht="12.75"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</row>
    <row r="674" spans="3:27" ht="12.75"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</row>
    <row r="675" spans="3:27" ht="12.75"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</row>
    <row r="676" spans="3:27" ht="12.75"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</row>
    <row r="677" spans="3:27" ht="12.75"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</row>
    <row r="678" spans="3:27" ht="12.75"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</row>
    <row r="679" spans="3:27" ht="12.75"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</row>
    <row r="680" spans="3:27" ht="12.75"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</row>
    <row r="681" spans="3:27" ht="12.75"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</row>
    <row r="682" spans="3:27" ht="12.75"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</row>
    <row r="683" spans="3:27" ht="12.75"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</row>
    <row r="684" spans="3:27" ht="12.75"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</row>
    <row r="685" spans="3:27" ht="12.75"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</row>
    <row r="686" spans="3:27" ht="12.75"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</row>
    <row r="687" spans="3:27" ht="12.75"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</row>
    <row r="688" spans="3:27" ht="12.75"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</row>
    <row r="689" spans="3:27" ht="12.75"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</row>
    <row r="690" spans="3:27" ht="12.75"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</row>
    <row r="691" spans="3:27" ht="12.75"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</row>
    <row r="692" spans="3:27" ht="12.75"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</row>
    <row r="693" spans="3:27" ht="12.75"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</row>
    <row r="694" spans="3:27" ht="12.75"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</row>
    <row r="695" spans="3:27" ht="12.75"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</row>
    <row r="696" spans="3:27" ht="12.75"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</row>
    <row r="697" spans="3:27" ht="12.75"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</row>
    <row r="698" spans="3:27" ht="12.75"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</row>
    <row r="699" spans="3:27" ht="12.75"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</row>
    <row r="700" spans="3:27" ht="12.75"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</row>
    <row r="701" spans="3:27" ht="12.75"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</row>
    <row r="702" spans="3:27" ht="12.75"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</row>
    <row r="703" spans="3:27" ht="12.75"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</row>
    <row r="704" spans="3:27" ht="12.75"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</row>
    <row r="705" spans="3:27" ht="12.75"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</row>
    <row r="706" spans="3:27" ht="12.75"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</row>
    <row r="707" spans="3:27" ht="12.75"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</row>
    <row r="708" spans="3:27" ht="12.75"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</row>
    <row r="709" spans="3:27" ht="12.75"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</row>
    <row r="710" spans="3:27" ht="12.75"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</row>
    <row r="711" spans="3:27" ht="12.75"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</row>
    <row r="712" spans="3:27" ht="12.75"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</row>
    <row r="713" spans="3:27" ht="12.75"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</row>
    <row r="714" spans="3:27" ht="12.75"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</row>
    <row r="715" spans="3:27" ht="12.75"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</row>
    <row r="716" spans="3:27" ht="12.75"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</row>
    <row r="717" spans="3:27" ht="12.75"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</row>
    <row r="718" spans="3:27" ht="12.75"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</row>
    <row r="719" spans="3:27" ht="12.75"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</row>
    <row r="720" spans="3:27" ht="12.75"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</row>
    <row r="721" spans="3:27" ht="12.75"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</row>
    <row r="722" spans="3:27" ht="12.75"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</row>
    <row r="723" spans="3:27" ht="12.75"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</row>
    <row r="724" spans="3:27" ht="12.75"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</row>
    <row r="725" spans="3:27" ht="12.75"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</row>
    <row r="726" spans="3:27" ht="12.75"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</row>
    <row r="727" spans="3:27" ht="12.75"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</row>
    <row r="728" spans="3:27" ht="12.75"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</row>
    <row r="729" spans="3:27" ht="12.75"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</row>
    <row r="730" spans="3:27" ht="12.75"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</row>
    <row r="731" spans="3:27" ht="12.75"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</row>
    <row r="732" spans="3:27" ht="12.75"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</row>
    <row r="733" spans="3:27" ht="12.75"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</row>
    <row r="734" spans="3:27" ht="12.75"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</row>
    <row r="735" spans="3:27" ht="12.75"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</row>
    <row r="736" spans="3:27" ht="12.75"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</row>
    <row r="737" spans="3:27" ht="12.75"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</row>
    <row r="738" spans="3:27" ht="12.75"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</row>
    <row r="739" spans="3:27" ht="12.75"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</row>
    <row r="740" spans="3:27" ht="12.75"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</row>
    <row r="741" spans="3:27" ht="12.75"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</row>
    <row r="742" spans="3:27" ht="12.75"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</row>
    <row r="743" spans="3:27" ht="12.75"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</row>
    <row r="744" spans="3:27" ht="12.75"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</row>
    <row r="745" spans="3:27" ht="12.75"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</row>
    <row r="746" spans="3:27" ht="12.75"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</row>
    <row r="747" spans="3:27" ht="12.75"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</row>
    <row r="748" spans="3:27" ht="12.75"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</row>
    <row r="749" spans="3:27" ht="12.75"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</row>
    <row r="750" spans="3:27" ht="12.75"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</row>
    <row r="751" spans="3:27" ht="12.75"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</row>
    <row r="752" spans="3:27" ht="12.75"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</row>
    <row r="753" spans="3:27" ht="12.75"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</row>
    <row r="754" spans="3:27" ht="12.75"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</row>
    <row r="755" spans="3:27" ht="12.75"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</row>
    <row r="756" spans="3:27" ht="12.75"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</row>
    <row r="757" spans="3:27" ht="12.75"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</row>
    <row r="758" spans="3:27" ht="12.75"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</row>
    <row r="759" spans="3:27" ht="12.75"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</row>
    <row r="760" spans="3:27" ht="12.75"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</row>
    <row r="761" spans="3:27" ht="12.75"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</row>
    <row r="762" spans="3:27" ht="12.75"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</row>
    <row r="763" spans="3:27" ht="12.75"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</row>
    <row r="764" spans="3:27" ht="12.75"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</row>
    <row r="765" spans="3:27" ht="12.75"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</row>
    <row r="766" spans="3:27" ht="12.75"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</row>
    <row r="767" spans="3:27" ht="12.75"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</row>
    <row r="768" spans="3:27" ht="12.75"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</row>
    <row r="769" spans="3:27" ht="12.75"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</row>
    <row r="770" spans="3:27" ht="12.75"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</row>
    <row r="771" spans="3:27" ht="12.75"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</row>
    <row r="772" spans="3:27" ht="12.75"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</row>
    <row r="773" spans="3:27" ht="12.75"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</row>
    <row r="774" spans="3:27" ht="12.75"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</row>
    <row r="775" spans="3:27" ht="12.75"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</row>
    <row r="776" spans="3:27" ht="12.75"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</row>
    <row r="777" spans="3:27" ht="12.75"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</row>
    <row r="778" spans="3:27" ht="12.75"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</row>
    <row r="779" spans="3:27" ht="12.75"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</row>
    <row r="780" spans="3:27" ht="12.75"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</row>
    <row r="781" spans="3:27" ht="12.75"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</row>
    <row r="782" spans="3:27" ht="12.75"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</row>
    <row r="783" spans="3:27" ht="12.75"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</row>
    <row r="784" spans="3:27" ht="12.75"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</row>
    <row r="785" spans="3:27" ht="12.75"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</row>
    <row r="786" spans="3:27" ht="12.75"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</row>
    <row r="787" spans="3:27" ht="12.75"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</row>
    <row r="788" spans="3:27" ht="12.75"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</row>
    <row r="789" spans="3:27" ht="12.75"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</row>
    <row r="790" spans="3:27" ht="12.75"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</row>
    <row r="791" spans="3:27" ht="12.75"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</row>
    <row r="792" spans="3:27" ht="12.75"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</row>
    <row r="793" spans="3:27" ht="12.75"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</row>
    <row r="794" spans="3:27" ht="12.75"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</row>
    <row r="795" spans="3:27" ht="12.75"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</row>
    <row r="796" spans="3:27" ht="12.75"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</row>
    <row r="797" spans="3:27" ht="12.75"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</row>
    <row r="798" spans="3:27" ht="12.75"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</row>
    <row r="799" spans="3:27" ht="12.75"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</row>
    <row r="800" spans="3:27" ht="12.75"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</row>
    <row r="801" spans="3:27" ht="12.75"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</row>
    <row r="802" spans="3:27" ht="12.75"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</row>
    <row r="803" spans="3:27" ht="12.75"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</row>
    <row r="804" spans="3:27" ht="12.75"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</row>
    <row r="805" spans="3:27" ht="12.75"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</row>
    <row r="806" spans="3:27" ht="12.75"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</row>
    <row r="807" spans="3:27" ht="12.75"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</row>
    <row r="808" spans="3:27" ht="12.75"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</row>
    <row r="809" spans="3:27" ht="12.75"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</row>
    <row r="810" spans="3:27" ht="12.75"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</row>
    <row r="811" spans="3:27" ht="12.75"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</row>
    <row r="812" spans="3:27" ht="12.75"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</row>
    <row r="813" spans="3:27" ht="12.75"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</row>
    <row r="814" spans="3:27" ht="12.75"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</row>
    <row r="815" spans="3:27" ht="12.75"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</row>
    <row r="816" spans="3:27" ht="12.75"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</row>
    <row r="817" spans="3:27" ht="12.75"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</row>
    <row r="818" spans="3:27" ht="12.75"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</row>
    <row r="819" spans="3:27" ht="12.75"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</row>
    <row r="820" spans="3:27" ht="12.75"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</row>
    <row r="821" spans="3:27" ht="12.75"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</row>
    <row r="822" spans="3:27" ht="12.75"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</row>
    <row r="823" spans="3:27" ht="12.75"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</row>
    <row r="824" spans="3:27" ht="12.75"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</row>
    <row r="825" spans="3:27" ht="12.75"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</row>
    <row r="826" spans="3:27" ht="12.75"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</row>
    <row r="827" spans="3:27" ht="12.75"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</row>
    <row r="828" spans="3:27" ht="12.75"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</row>
    <row r="829" spans="3:27" ht="12.75"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</row>
    <row r="830" spans="3:27" ht="12.75"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</row>
    <row r="831" spans="3:27" ht="12.75"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</row>
    <row r="832" spans="3:27" ht="12.75"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</row>
    <row r="833" spans="3:27" ht="12.75"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</row>
    <row r="834" spans="3:27" ht="12.75"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</row>
    <row r="835" spans="3:27" ht="12.75"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</row>
    <row r="836" spans="3:27" ht="12.75"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</row>
    <row r="837" spans="3:27" ht="12.75"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</row>
    <row r="838" spans="3:27" ht="12.75"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</row>
    <row r="839" spans="3:27" ht="12.75"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</row>
    <row r="840" spans="3:27" ht="12.75"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</row>
    <row r="841" spans="3:27" ht="12.75"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</row>
    <row r="842" spans="3:27" ht="12.75"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</row>
    <row r="843" spans="3:27" ht="12.75"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</row>
    <row r="844" spans="3:27" ht="12.75"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</row>
    <row r="845" spans="3:27" ht="12.75"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</row>
    <row r="846" spans="3:27" ht="12.75"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</row>
    <row r="847" spans="3:27" ht="12.75"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</row>
    <row r="848" spans="3:27" ht="12.75"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</row>
    <row r="849" spans="3:27" ht="12.75"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</row>
    <row r="850" spans="3:27" ht="12.75"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</row>
    <row r="851" spans="3:27" ht="12.75"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</row>
    <row r="852" spans="3:27" ht="12.75"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</row>
    <row r="853" spans="3:27" ht="12.75"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</row>
    <row r="854" spans="3:27" ht="12.75"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</row>
    <row r="855" spans="3:27" ht="12.75"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</row>
    <row r="856" spans="3:27" ht="12.75"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</row>
    <row r="857" spans="3:27" ht="12.75"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</row>
    <row r="858" spans="3:27" ht="12.75"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</row>
    <row r="859" spans="3:27" ht="12.75"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</row>
    <row r="860" spans="3:27" ht="12.75"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</row>
    <row r="861" spans="3:27" ht="12.75"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</row>
    <row r="862" spans="3:27" ht="12.75"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</row>
    <row r="863" spans="3:27" ht="12.75"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</row>
    <row r="864" spans="3:27" ht="12.75"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</row>
    <row r="865" spans="3:27" ht="12.75"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</row>
    <row r="866" spans="3:27" ht="12.75"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</row>
    <row r="867" spans="3:27" ht="12.75"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</row>
    <row r="868" spans="3:27" ht="12.75"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</row>
    <row r="869" spans="3:27" ht="12.75"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</row>
    <row r="870" spans="3:27" ht="12.75"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</row>
    <row r="871" spans="3:27" ht="12.75"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</row>
    <row r="872" spans="3:27" ht="12.75"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</row>
    <row r="873" spans="3:27" ht="12.75"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</row>
    <row r="874" spans="3:27" ht="12.75"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</row>
    <row r="875" spans="3:27" ht="12.75"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</row>
    <row r="876" spans="3:27" ht="12.75"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</row>
    <row r="877" spans="3:27" ht="12.75"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</row>
    <row r="878" spans="3:27" ht="12.75"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</row>
    <row r="879" spans="3:27" ht="12.75"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</row>
    <row r="880" spans="3:27" ht="12.75"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</row>
    <row r="881" spans="3:27" ht="12.75"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</row>
    <row r="882" spans="3:27" ht="12.75"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</row>
    <row r="883" spans="3:27" ht="12.75"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</row>
    <row r="884" spans="3:27" ht="12.75"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</row>
    <row r="885" spans="3:27" ht="12.75"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</row>
    <row r="886" spans="3:27" ht="12.75"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</row>
    <row r="887" spans="3:27" ht="12.75"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</row>
    <row r="888" spans="3:27" ht="12.75"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</row>
    <row r="889" spans="3:27" ht="12.75"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</row>
    <row r="890" spans="3:27" ht="12.75"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</row>
    <row r="891" spans="3:27" ht="12.75"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</row>
    <row r="892" spans="3:27" ht="12.75"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</row>
    <row r="893" spans="3:27" ht="12.75"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</row>
    <row r="894" spans="3:27" ht="12.75"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</row>
    <row r="895" spans="3:27" ht="12.75"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</row>
    <row r="896" spans="3:27" ht="12.75"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</row>
    <row r="897" spans="3:27" ht="12.75"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</row>
    <row r="898" spans="3:27" ht="12.75"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</row>
    <row r="899" spans="3:27" ht="12.75"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</row>
    <row r="900" spans="3:27" ht="12.75"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</row>
    <row r="901" spans="3:27" ht="12.75"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</row>
    <row r="902" spans="3:27" ht="12.75"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</row>
    <row r="903" spans="3:27" ht="12.75"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</row>
    <row r="904" spans="3:27" ht="12.75"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</row>
    <row r="905" spans="3:27" ht="12.75"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</row>
    <row r="906" spans="3:27" ht="12.75"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</row>
    <row r="907" spans="3:27" ht="12.75"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</row>
    <row r="908" spans="3:27" ht="12.75"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</row>
    <row r="909" spans="3:27" ht="12.75"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</row>
    <row r="910" spans="3:27" ht="12.75"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</row>
    <row r="911" spans="3:27" ht="12.75"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</row>
    <row r="912" spans="3:27" ht="12.75"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</row>
    <row r="913" spans="3:27" ht="12.75"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</row>
    <row r="914" spans="3:27" ht="12.75"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</row>
    <row r="915" spans="3:27" ht="12.75"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</row>
    <row r="916" spans="3:27" ht="12.75"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</row>
    <row r="917" spans="3:27" ht="12.75"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</row>
    <row r="918" spans="3:27" ht="12.75"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</row>
    <row r="919" spans="3:27" ht="12.75"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</row>
    <row r="920" spans="3:27" ht="12.75"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</row>
    <row r="921" spans="3:27" ht="12.75"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</row>
    <row r="922" spans="3:27" ht="12.75"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</row>
    <row r="923" spans="3:27" ht="12.75"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</row>
    <row r="924" spans="3:27" ht="12.75"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</row>
    <row r="925" spans="3:27" ht="12.75"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</row>
    <row r="926" spans="3:27" ht="12.75"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</row>
    <row r="927" spans="3:27" ht="12.75"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</row>
    <row r="928" spans="3:27" ht="12.75"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</row>
    <row r="929" spans="3:27" ht="12.75"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</row>
    <row r="930" spans="3:27" ht="12.75"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</row>
    <row r="931" spans="3:27" ht="12.75"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</row>
    <row r="932" spans="3:27" ht="12.75"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</row>
    <row r="933" spans="3:27" ht="12.75"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</row>
    <row r="934" spans="3:27" ht="12.75"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</row>
    <row r="935" spans="3:27" ht="12.75"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</row>
    <row r="936" spans="3:27" ht="12.75"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</row>
    <row r="937" spans="3:27" ht="12.75"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</row>
    <row r="938" spans="3:27" ht="12.75"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</row>
    <row r="939" spans="3:27" ht="12.75"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</row>
    <row r="940" spans="3:27" ht="12.75"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</row>
    <row r="941" spans="3:27" ht="12.75"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</row>
    <row r="942" spans="3:27" ht="12.75"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</row>
    <row r="943" spans="3:27" ht="12.75"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</row>
    <row r="944" spans="3:27" ht="12.75"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</row>
    <row r="945" spans="3:27" ht="12.75"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</row>
    <row r="946" spans="3:27" ht="12.75"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</row>
    <row r="947" spans="3:27" ht="12.75"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</row>
    <row r="948" spans="3:27" ht="12.75"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</row>
    <row r="949" spans="3:27" ht="12.75"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</row>
    <row r="950" spans="3:27" ht="12.75"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</row>
    <row r="951" spans="3:27" ht="12.75"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</row>
    <row r="952" spans="3:27" ht="12.75"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</row>
    <row r="953" spans="3:27" ht="12.75"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</row>
    <row r="954" spans="3:27" ht="12.75"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</row>
    <row r="955" spans="3:27" ht="12.75"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</row>
    <row r="956" spans="3:27" ht="12.75"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</row>
    <row r="957" spans="3:27" ht="12.75"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</row>
    <row r="958" spans="3:27" ht="12.75"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</row>
    <row r="959" spans="3:27" ht="12.75"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</row>
    <row r="960" spans="3:27" ht="12.75"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</row>
    <row r="961" spans="3:27" ht="12.75"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</row>
    <row r="962" spans="3:27" ht="12.75"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</row>
    <row r="963" spans="3:27" ht="12.75"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</row>
    <row r="964" spans="3:27" ht="12.75"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</row>
    <row r="965" spans="3:27" ht="12.75"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</row>
    <row r="966" spans="3:27" ht="12.75"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</row>
    <row r="967" spans="3:27" ht="12.75"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</row>
    <row r="968" spans="3:27" ht="12.75"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</row>
    <row r="969" spans="3:27" ht="12.75"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</row>
    <row r="970" spans="3:27" ht="12.75"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</row>
    <row r="971" spans="3:27" ht="12.75"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</row>
    <row r="972" spans="3:27" ht="12.75"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</row>
    <row r="973" spans="3:27" ht="12.75"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</row>
    <row r="974" spans="3:27" ht="12.75"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</row>
    <row r="975" spans="3:27" ht="12.75"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</row>
    <row r="976" spans="3:27" ht="12.75"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</row>
    <row r="977" spans="3:27" ht="12.75"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</row>
    <row r="978" spans="3:27" ht="12.75"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</row>
    <row r="979" spans="3:27" ht="12.75"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</row>
    <row r="980" spans="3:27" ht="12.75"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</row>
    <row r="981" spans="3:27" ht="12.75"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</row>
    <row r="982" spans="3:27" ht="12.75"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</row>
    <row r="983" spans="3:27" ht="12.75"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</row>
    <row r="984" spans="3:27" ht="12.75"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</row>
    <row r="985" spans="3:27" ht="12.75"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</row>
    <row r="986" spans="3:27" ht="12.75"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</row>
    <row r="987" spans="3:27" ht="12.75"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</row>
    <row r="988" spans="3:27" ht="12.75"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</row>
    <row r="989" spans="3:27" ht="12.75"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</row>
    <row r="990" spans="3:27" ht="12.75"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</row>
    <row r="991" spans="3:27" ht="12.75"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</row>
    <row r="992" spans="3:27" ht="12.75"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</row>
    <row r="993" spans="3:27" ht="12.75"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</row>
    <row r="994" spans="3:27" ht="12.75"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</row>
    <row r="995" spans="3:27" ht="12.75"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</row>
    <row r="996" spans="3:27" ht="12.75"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</row>
    <row r="997" spans="3:27" ht="12.75"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</row>
    <row r="998" spans="3:27" ht="12.75"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</row>
    <row r="999" spans="3:27" ht="12.75"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</row>
    <row r="1000" spans="3:27" ht="12.75"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</row>
    <row r="1001" spans="3:27" ht="12.75"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</row>
    <row r="1002" spans="3:27" ht="12.75"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</row>
    <row r="1003" spans="3:27" ht="12.75"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</row>
    <row r="1004" spans="3:27" ht="12.75"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</row>
    <row r="1005" spans="3:27" ht="12.75"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  <c r="AA1005" s="39"/>
    </row>
    <row r="1006" spans="3:27" ht="12.75"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  <c r="AA1006" s="39"/>
    </row>
    <row r="1007" spans="3:27" ht="12.75"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  <c r="AA1007" s="39"/>
    </row>
    <row r="1008" spans="3:27" ht="12.75"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  <c r="AA1008" s="39"/>
    </row>
    <row r="1009" spans="3:27" ht="12.75"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  <c r="AA1009" s="39"/>
    </row>
    <row r="1010" spans="3:27" ht="12.75"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  <c r="AA1010" s="39"/>
    </row>
  </sheetData>
  <sheetProtection password="CF6C" sheet="1" objects="1" scenarios="1" selectLockedCells="1"/>
  <mergeCells count="3">
    <mergeCell ref="C4:H4"/>
    <mergeCell ref="C5:H6"/>
    <mergeCell ref="E9:G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E23"/>
  <sheetViews>
    <sheetView workbookViewId="0">
      <selection activeCell="C11" sqref="C11"/>
    </sheetView>
  </sheetViews>
  <sheetFormatPr baseColWidth="10" defaultRowHeight="12.75"/>
  <cols>
    <col min="1" max="1" width="11.42578125" style="124"/>
    <col min="2" max="2" width="25" style="227" bestFit="1" customWidth="1"/>
    <col min="3" max="3" width="25.42578125" style="227" customWidth="1"/>
    <col min="4" max="4" width="19.140625" style="227" customWidth="1"/>
    <col min="5" max="5" width="20.5703125" style="227" customWidth="1"/>
    <col min="6" max="16384" width="11.42578125" style="124"/>
  </cols>
  <sheetData>
    <row r="2" spans="2:5" ht="24.75">
      <c r="B2" s="466" t="s">
        <v>111</v>
      </c>
      <c r="C2" s="467"/>
      <c r="D2" s="467"/>
      <c r="E2" s="468"/>
    </row>
    <row r="3" spans="2:5" ht="17.25">
      <c r="B3" s="293" t="s">
        <v>213</v>
      </c>
      <c r="C3" s="232">
        <v>0</v>
      </c>
      <c r="D3" s="233"/>
      <c r="E3" s="234"/>
    </row>
    <row r="4" spans="2:5">
      <c r="B4" s="258"/>
      <c r="C4" s="238"/>
      <c r="D4" s="238"/>
      <c r="E4" s="239"/>
    </row>
    <row r="5" spans="2:5" ht="34.5">
      <c r="B5" s="294" t="s">
        <v>211</v>
      </c>
      <c r="C5" s="241" t="s">
        <v>132</v>
      </c>
      <c r="D5" s="241" t="s">
        <v>273</v>
      </c>
      <c r="E5" s="241" t="s">
        <v>3</v>
      </c>
    </row>
    <row r="6" spans="2:5" ht="34.5">
      <c r="B6" s="359" t="s">
        <v>200</v>
      </c>
      <c r="C6" s="200">
        <v>0</v>
      </c>
      <c r="D6" s="278">
        <v>0</v>
      </c>
      <c r="E6" s="254">
        <f>VLOOKUP(B6,Base!C:D,2,0)*C6*D6</f>
        <v>0</v>
      </c>
    </row>
    <row r="7" spans="2:5" ht="15.75">
      <c r="B7" s="471"/>
      <c r="C7" s="472"/>
      <c r="D7" s="472"/>
      <c r="E7" s="473"/>
    </row>
    <row r="8" spans="2:5" ht="17.25">
      <c r="B8" s="286" t="s">
        <v>212</v>
      </c>
      <c r="C8" s="245"/>
      <c r="D8" s="245"/>
      <c r="E8" s="246"/>
    </row>
    <row r="9" spans="2:5" ht="38.25" customHeight="1">
      <c r="B9" s="461" t="s">
        <v>199</v>
      </c>
      <c r="C9" s="462"/>
      <c r="D9" s="462"/>
      <c r="E9" s="463"/>
    </row>
    <row r="10" spans="2:5" ht="17.25">
      <c r="B10" s="247"/>
      <c r="C10" s="248" t="s">
        <v>112</v>
      </c>
      <c r="D10" s="469" t="s">
        <v>3</v>
      </c>
      <c r="E10" s="469"/>
    </row>
    <row r="11" spans="2:5" ht="17.25">
      <c r="B11" s="358" t="s">
        <v>4</v>
      </c>
      <c r="C11" s="200">
        <v>0</v>
      </c>
      <c r="D11" s="464">
        <f>VLOOKUP(B11,Base!C:D,2,0)*C11</f>
        <v>0</v>
      </c>
      <c r="E11" s="465"/>
    </row>
    <row r="12" spans="2:5" ht="17.25">
      <c r="B12" s="360" t="s">
        <v>131</v>
      </c>
      <c r="C12" s="249">
        <v>0</v>
      </c>
      <c r="D12" s="470">
        <f>VLOOKUP(B12,Base!C:D,2,0)*C12</f>
        <v>0</v>
      </c>
      <c r="E12" s="470"/>
    </row>
    <row r="13" spans="2:5" ht="17.25">
      <c r="B13" s="361" t="s">
        <v>130</v>
      </c>
      <c r="C13" s="250">
        <v>0</v>
      </c>
      <c r="D13" s="483">
        <f>VLOOKUP(B13,Base!C:D,2,0)*C13</f>
        <v>0</v>
      </c>
      <c r="E13" s="483"/>
    </row>
    <row r="14" spans="2:5" ht="34.5">
      <c r="B14" s="240"/>
      <c r="C14" s="241" t="s">
        <v>216</v>
      </c>
      <c r="D14" s="248" t="s">
        <v>112</v>
      </c>
      <c r="E14" s="241" t="s">
        <v>3</v>
      </c>
    </row>
    <row r="15" spans="2:5" ht="17.25">
      <c r="B15" s="362" t="s">
        <v>5</v>
      </c>
      <c r="C15" s="283">
        <v>0</v>
      </c>
      <c r="D15" s="280">
        <v>0</v>
      </c>
      <c r="E15" s="254">
        <f>VLOOKUP(B15,Base!C:D,2,0)*C15*D15</f>
        <v>0</v>
      </c>
    </row>
    <row r="16" spans="2:5" ht="17.25">
      <c r="B16" s="363" t="s">
        <v>6</v>
      </c>
      <c r="C16" s="253">
        <v>0</v>
      </c>
      <c r="D16" s="253">
        <v>0</v>
      </c>
      <c r="E16" s="254">
        <f>VLOOKUP(B16,Base!C:D,2,0)*C16*D16</f>
        <v>0</v>
      </c>
    </row>
    <row r="17" spans="2:5" ht="17.25">
      <c r="B17" s="361" t="s">
        <v>7</v>
      </c>
      <c r="C17" s="255">
        <v>0</v>
      </c>
      <c r="D17" s="255">
        <v>0</v>
      </c>
      <c r="E17" s="256">
        <f>VLOOKUP(B17,Base!C:D,2,0)*C17*D17</f>
        <v>0</v>
      </c>
    </row>
    <row r="18" spans="2:5" ht="17.25">
      <c r="B18" s="240"/>
      <c r="C18" s="248" t="s">
        <v>112</v>
      </c>
      <c r="D18" s="469" t="s">
        <v>3</v>
      </c>
      <c r="E18" s="469"/>
    </row>
    <row r="19" spans="2:5" ht="17.25">
      <c r="B19" s="364" t="str">
        <f>CONCATENATE("Cosecha ",B2)</f>
        <v>Cosecha Girasol</v>
      </c>
      <c r="C19" s="281">
        <v>0</v>
      </c>
      <c r="D19" s="478">
        <f>(VLOOKUP(B19,Base!C:D,2,0)*C19)</f>
        <v>0</v>
      </c>
      <c r="E19" s="478"/>
    </row>
    <row r="20" spans="2:5" ht="17.25">
      <c r="B20" s="258"/>
      <c r="C20" s="259"/>
      <c r="D20" s="260"/>
      <c r="E20" s="239"/>
    </row>
    <row r="21" spans="2:5" ht="17.25">
      <c r="B21" s="258"/>
      <c r="C21" s="271" t="s">
        <v>135</v>
      </c>
      <c r="D21" s="481">
        <f>(E6+D11+D12+D13+E15+E16+E17+D19)</f>
        <v>0</v>
      </c>
      <c r="E21" s="482"/>
    </row>
    <row r="22" spans="2:5" ht="17.25">
      <c r="B22" s="258"/>
      <c r="C22" s="271" t="s">
        <v>134</v>
      </c>
      <c r="D22" s="479">
        <f>IFERROR((D21/C3),0)</f>
        <v>0</v>
      </c>
      <c r="E22" s="480"/>
    </row>
    <row r="23" spans="2:5">
      <c r="B23" s="265"/>
      <c r="C23" s="266"/>
      <c r="D23" s="267"/>
      <c r="E23" s="268"/>
    </row>
  </sheetData>
  <sheetProtection password="CF6C" sheet="1" objects="1" scenarios="1" selectLockedCells="1"/>
  <mergeCells count="11">
    <mergeCell ref="D10:E10"/>
    <mergeCell ref="B2:E2"/>
    <mergeCell ref="B9:E9"/>
    <mergeCell ref="D21:E21"/>
    <mergeCell ref="D22:E22"/>
    <mergeCell ref="D12:E12"/>
    <mergeCell ref="D13:E13"/>
    <mergeCell ref="D18:E18"/>
    <mergeCell ref="D19:E19"/>
    <mergeCell ref="B7:E7"/>
    <mergeCell ref="D11:E11"/>
  </mergeCells>
  <dataValidations count="2">
    <dataValidation allowBlank="1" showErrorMessage="1" promptTitle="Referencia" prompt="Donato, L. B. (2007). ESTIMACIÓN DEL CONSUMO POTENCIAL DE GASOIL PARA LAS TAREAS AGRÍCOLAS, TRANSPORTE Y SECADO DE GRANOS EN EL SECTOR AGROPECUARIO." sqref="B19"/>
    <dataValidation type="decimal" allowBlank="1" showInputMessage="1" showErrorMessage="1" error="Por favor, ingresar sólo números. Gracias!_x000a_" sqref="C15:D17 C3 C6:D6 C12:C13 C19">
      <formula1>0</formula1>
      <formula2>1E+23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E23"/>
  <sheetViews>
    <sheetView workbookViewId="0">
      <selection activeCell="C11" sqref="C11"/>
    </sheetView>
  </sheetViews>
  <sheetFormatPr baseColWidth="10" defaultRowHeight="12.75"/>
  <cols>
    <col min="1" max="1" width="11.42578125" style="124"/>
    <col min="2" max="2" width="24.85546875" style="227" customWidth="1"/>
    <col min="3" max="3" width="24.28515625" style="227" customWidth="1"/>
    <col min="4" max="4" width="20.42578125" style="227" customWidth="1"/>
    <col min="5" max="5" width="20" style="227" customWidth="1"/>
    <col min="6" max="16384" width="11.42578125" style="124"/>
  </cols>
  <sheetData>
    <row r="2" spans="2:5" ht="24.75">
      <c r="B2" s="466" t="s">
        <v>109</v>
      </c>
      <c r="C2" s="467"/>
      <c r="D2" s="467"/>
      <c r="E2" s="468"/>
    </row>
    <row r="3" spans="2:5" ht="17.25">
      <c r="B3" s="293" t="s">
        <v>213</v>
      </c>
      <c r="C3" s="232">
        <v>0</v>
      </c>
      <c r="D3" s="233"/>
      <c r="E3" s="234"/>
    </row>
    <row r="4" spans="2:5" ht="15">
      <c r="B4" s="299"/>
      <c r="C4" s="238"/>
      <c r="D4" s="238"/>
      <c r="E4" s="239"/>
    </row>
    <row r="5" spans="2:5" ht="34.5">
      <c r="B5" s="294" t="s">
        <v>211</v>
      </c>
      <c r="C5" s="241" t="s">
        <v>132</v>
      </c>
      <c r="D5" s="241" t="s">
        <v>273</v>
      </c>
      <c r="E5" s="241" t="s">
        <v>3</v>
      </c>
    </row>
    <row r="6" spans="2:5" ht="34.5">
      <c r="B6" s="359" t="s">
        <v>200</v>
      </c>
      <c r="C6" s="200">
        <v>0</v>
      </c>
      <c r="D6" s="278">
        <v>0</v>
      </c>
      <c r="E6" s="254">
        <f>VLOOKUP(B6,Base!C:D,2,0)*C6*D6</f>
        <v>0</v>
      </c>
    </row>
    <row r="7" spans="2:5" ht="15.75">
      <c r="B7" s="471"/>
      <c r="C7" s="472"/>
      <c r="D7" s="472"/>
      <c r="E7" s="473"/>
    </row>
    <row r="8" spans="2:5" ht="17.25">
      <c r="B8" s="286" t="s">
        <v>212</v>
      </c>
      <c r="C8" s="245"/>
      <c r="D8" s="245"/>
      <c r="E8" s="246"/>
    </row>
    <row r="9" spans="2:5" ht="41.25" customHeight="1">
      <c r="B9" s="461" t="s">
        <v>199</v>
      </c>
      <c r="C9" s="462"/>
      <c r="D9" s="462"/>
      <c r="E9" s="463"/>
    </row>
    <row r="10" spans="2:5" ht="17.25">
      <c r="B10" s="247"/>
      <c r="C10" s="248" t="s">
        <v>112</v>
      </c>
      <c r="D10" s="469" t="s">
        <v>3</v>
      </c>
      <c r="E10" s="469"/>
    </row>
    <row r="11" spans="2:5" ht="17.25">
      <c r="B11" s="358" t="s">
        <v>4</v>
      </c>
      <c r="C11" s="200">
        <v>0</v>
      </c>
      <c r="D11" s="464">
        <f>VLOOKUP(B11,Base!C:D,2,0)*C11</f>
        <v>0</v>
      </c>
      <c r="E11" s="465"/>
    </row>
    <row r="12" spans="2:5" ht="17.25">
      <c r="B12" s="360" t="s">
        <v>131</v>
      </c>
      <c r="C12" s="249">
        <v>0</v>
      </c>
      <c r="D12" s="470">
        <f>VLOOKUP(B12,Base!C:D,2,0)*C12</f>
        <v>0</v>
      </c>
      <c r="E12" s="470"/>
    </row>
    <row r="13" spans="2:5" ht="17.25">
      <c r="B13" s="361" t="s">
        <v>130</v>
      </c>
      <c r="C13" s="250">
        <v>0</v>
      </c>
      <c r="D13" s="483">
        <f>VLOOKUP(B13,Base!C:D,2,0)*C13</f>
        <v>0</v>
      </c>
      <c r="E13" s="483"/>
    </row>
    <row r="14" spans="2:5" ht="34.5">
      <c r="B14" s="240"/>
      <c r="C14" s="241" t="s">
        <v>216</v>
      </c>
      <c r="D14" s="248" t="s">
        <v>112</v>
      </c>
      <c r="E14" s="241" t="s">
        <v>3</v>
      </c>
    </row>
    <row r="15" spans="2:5" ht="17.25">
      <c r="B15" s="362" t="s">
        <v>5</v>
      </c>
      <c r="C15" s="283">
        <v>0</v>
      </c>
      <c r="D15" s="280">
        <v>0</v>
      </c>
      <c r="E15" s="254">
        <f>VLOOKUP(B15,Base!C:D,2,0)*C15*D15</f>
        <v>0</v>
      </c>
    </row>
    <row r="16" spans="2:5" ht="17.25">
      <c r="B16" s="363" t="s">
        <v>6</v>
      </c>
      <c r="C16" s="253">
        <v>0</v>
      </c>
      <c r="D16" s="253">
        <v>0</v>
      </c>
      <c r="E16" s="254">
        <f>VLOOKUP(B16,Base!C:D,2,0)*C16*D16</f>
        <v>0</v>
      </c>
    </row>
    <row r="17" spans="2:5" ht="17.25">
      <c r="B17" s="361" t="s">
        <v>7</v>
      </c>
      <c r="C17" s="255">
        <v>0</v>
      </c>
      <c r="D17" s="255">
        <v>0</v>
      </c>
      <c r="E17" s="256">
        <f>VLOOKUP(B17,Base!C:D,2,0)*C17*D17</f>
        <v>0</v>
      </c>
    </row>
    <row r="18" spans="2:5" ht="17.25">
      <c r="B18" s="240"/>
      <c r="C18" s="248" t="s">
        <v>112</v>
      </c>
      <c r="D18" s="469" t="s">
        <v>3</v>
      </c>
      <c r="E18" s="469"/>
    </row>
    <row r="19" spans="2:5" ht="17.25">
      <c r="B19" s="364" t="str">
        <f>CONCATENATE("Cosecha ",B2)</f>
        <v>Cosecha Trigo</v>
      </c>
      <c r="C19" s="281">
        <v>0</v>
      </c>
      <c r="D19" s="478">
        <f>(VLOOKUP(B19,Base!C:D,2,0)*C19)</f>
        <v>0</v>
      </c>
      <c r="E19" s="478"/>
    </row>
    <row r="20" spans="2:5" ht="17.25">
      <c r="B20" s="258"/>
      <c r="C20" s="259"/>
      <c r="D20" s="260"/>
      <c r="E20" s="239"/>
    </row>
    <row r="21" spans="2:5" ht="17.25">
      <c r="B21" s="258"/>
      <c r="C21" s="271" t="s">
        <v>135</v>
      </c>
      <c r="D21" s="481">
        <f>(E6+D11+D12+D13+E15+E16+E17+D19)</f>
        <v>0</v>
      </c>
      <c r="E21" s="482"/>
    </row>
    <row r="22" spans="2:5" ht="17.25">
      <c r="B22" s="258"/>
      <c r="C22" s="271" t="s">
        <v>134</v>
      </c>
      <c r="D22" s="479">
        <f>IFERROR((D21/C3),0)</f>
        <v>0</v>
      </c>
      <c r="E22" s="480"/>
    </row>
    <row r="23" spans="2:5">
      <c r="B23" s="265"/>
      <c r="C23" s="266"/>
      <c r="D23" s="267"/>
      <c r="E23" s="268"/>
    </row>
  </sheetData>
  <sheetProtection password="CF6C" sheet="1" objects="1" scenarios="1" selectLockedCells="1"/>
  <mergeCells count="11">
    <mergeCell ref="D19:E19"/>
    <mergeCell ref="D22:E22"/>
    <mergeCell ref="D21:E21"/>
    <mergeCell ref="D13:E13"/>
    <mergeCell ref="B7:E7"/>
    <mergeCell ref="B2:E2"/>
    <mergeCell ref="D10:E10"/>
    <mergeCell ref="D12:E12"/>
    <mergeCell ref="B9:E9"/>
    <mergeCell ref="D18:E18"/>
    <mergeCell ref="D11:E11"/>
  </mergeCells>
  <dataValidations count="3">
    <dataValidation type="decimal" allowBlank="1" showInputMessage="1" showErrorMessage="1" error="Por favor, ingresar sólo números. Gracias!_x000a_" sqref="C15:D17 C6:D6 C3 C12:C13 C19">
      <formula1>0</formula1>
      <formula2>1E+23</formula2>
    </dataValidation>
    <dataValidation allowBlank="1" showErrorMessage="1" promptTitle="Referencia" prompt="Donato, L. B. (2007). ESTIMACIÓN DEL CONSUMO POTENCIAL DE GASOIL PARA LAS TAREAS AGRÍCOLAS, TRANSPORTE Y SECADO DE GRANOS EN EL SECTOR AGROPECUARIO." sqref="B19"/>
    <dataValidation type="decimal" allowBlank="1" showInputMessage="1" showErrorMessage="1" error="Debe ingresar un valor numérico" sqref="E15">
      <formula1>0</formula1>
      <formula2>1E+23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2:E23"/>
  <sheetViews>
    <sheetView workbookViewId="0">
      <selection activeCell="C11" sqref="C11"/>
    </sheetView>
  </sheetViews>
  <sheetFormatPr baseColWidth="10" defaultRowHeight="12.75"/>
  <cols>
    <col min="1" max="1" width="11.42578125" style="124"/>
    <col min="2" max="2" width="25.42578125" style="227" bestFit="1" customWidth="1"/>
    <col min="3" max="3" width="24.7109375" style="227" customWidth="1"/>
    <col min="4" max="4" width="21" style="227" customWidth="1"/>
    <col min="5" max="5" width="18.42578125" style="227" customWidth="1"/>
    <col min="6" max="16384" width="11.42578125" style="124"/>
  </cols>
  <sheetData>
    <row r="2" spans="2:5" ht="24.75">
      <c r="B2" s="466" t="s">
        <v>97</v>
      </c>
      <c r="C2" s="467"/>
      <c r="D2" s="467"/>
      <c r="E2" s="468"/>
    </row>
    <row r="3" spans="2:5" ht="17.25">
      <c r="B3" s="293" t="s">
        <v>213</v>
      </c>
      <c r="C3" s="232">
        <v>0</v>
      </c>
      <c r="D3" s="233"/>
      <c r="E3" s="234"/>
    </row>
    <row r="4" spans="2:5" ht="15">
      <c r="B4" s="299"/>
      <c r="C4" s="238"/>
      <c r="D4" s="238"/>
      <c r="E4" s="239"/>
    </row>
    <row r="5" spans="2:5" ht="34.5">
      <c r="B5" s="294" t="s">
        <v>211</v>
      </c>
      <c r="C5" s="241" t="s">
        <v>132</v>
      </c>
      <c r="D5" s="241" t="s">
        <v>273</v>
      </c>
      <c r="E5" s="241" t="s">
        <v>3</v>
      </c>
    </row>
    <row r="6" spans="2:5" ht="34.5">
      <c r="B6" s="359" t="s">
        <v>200</v>
      </c>
      <c r="C6" s="200">
        <v>0</v>
      </c>
      <c r="D6" s="278">
        <v>0</v>
      </c>
      <c r="E6" s="254">
        <f>VLOOKUP(B6,Base!C2:D66,2,0)*Cebada!C6*Cebada!D6</f>
        <v>0</v>
      </c>
    </row>
    <row r="7" spans="2:5" ht="15.75">
      <c r="B7" s="471"/>
      <c r="C7" s="472"/>
      <c r="D7" s="472"/>
      <c r="E7" s="473"/>
    </row>
    <row r="8" spans="2:5" ht="17.25">
      <c r="B8" s="286" t="s">
        <v>212</v>
      </c>
      <c r="C8" s="245"/>
      <c r="D8" s="245"/>
      <c r="E8" s="246"/>
    </row>
    <row r="9" spans="2:5" ht="35.25" customHeight="1">
      <c r="B9" s="461" t="s">
        <v>199</v>
      </c>
      <c r="C9" s="462"/>
      <c r="D9" s="462"/>
      <c r="E9" s="463"/>
    </row>
    <row r="10" spans="2:5" ht="17.25">
      <c r="B10" s="247"/>
      <c r="C10" s="248" t="s">
        <v>112</v>
      </c>
      <c r="D10" s="469" t="s">
        <v>3</v>
      </c>
      <c r="E10" s="469"/>
    </row>
    <row r="11" spans="2:5" ht="17.25">
      <c r="B11" s="358" t="s">
        <v>4</v>
      </c>
      <c r="C11" s="200">
        <v>0</v>
      </c>
      <c r="D11" s="464">
        <f>VLOOKUP(B11,Base!C:D,2,0)*C11</f>
        <v>0</v>
      </c>
      <c r="E11" s="465"/>
    </row>
    <row r="12" spans="2:5" ht="17.25">
      <c r="B12" s="360" t="s">
        <v>131</v>
      </c>
      <c r="C12" s="249">
        <v>0</v>
      </c>
      <c r="D12" s="470">
        <f>VLOOKUP(B12,Base!C:D,2,0)*C12</f>
        <v>0</v>
      </c>
      <c r="E12" s="470"/>
    </row>
    <row r="13" spans="2:5" ht="17.25">
      <c r="B13" s="361" t="s">
        <v>130</v>
      </c>
      <c r="C13" s="250">
        <v>0</v>
      </c>
      <c r="D13" s="483">
        <f>VLOOKUP(B13,Base!C:D,2,0)*C13</f>
        <v>0</v>
      </c>
      <c r="E13" s="483"/>
    </row>
    <row r="14" spans="2:5" ht="34.5">
      <c r="B14" s="240"/>
      <c r="C14" s="241" t="s">
        <v>216</v>
      </c>
      <c r="D14" s="248" t="s">
        <v>112</v>
      </c>
      <c r="E14" s="241" t="s">
        <v>3</v>
      </c>
    </row>
    <row r="15" spans="2:5" ht="17.25">
      <c r="B15" s="362" t="s">
        <v>5</v>
      </c>
      <c r="C15" s="283">
        <v>0</v>
      </c>
      <c r="D15" s="280">
        <v>0</v>
      </c>
      <c r="E15" s="254">
        <f>VLOOKUP(B15,Base!C:D,2,0)*C15*D15</f>
        <v>0</v>
      </c>
    </row>
    <row r="16" spans="2:5" ht="17.25">
      <c r="B16" s="363" t="s">
        <v>6</v>
      </c>
      <c r="C16" s="253">
        <v>0</v>
      </c>
      <c r="D16" s="253">
        <v>0</v>
      </c>
      <c r="E16" s="254">
        <f>VLOOKUP(B16,Base!C:D,2,0)*C16*D16</f>
        <v>0</v>
      </c>
    </row>
    <row r="17" spans="2:5" ht="17.25">
      <c r="B17" s="361" t="s">
        <v>7</v>
      </c>
      <c r="C17" s="255">
        <v>0</v>
      </c>
      <c r="D17" s="255">
        <v>0</v>
      </c>
      <c r="E17" s="256">
        <f>VLOOKUP(B17,Base!C:D,2,0)*C17*D17</f>
        <v>0</v>
      </c>
    </row>
    <row r="18" spans="2:5" ht="17.25">
      <c r="B18" s="240"/>
      <c r="C18" s="248" t="s">
        <v>112</v>
      </c>
      <c r="D18" s="469" t="s">
        <v>3</v>
      </c>
      <c r="E18" s="469"/>
    </row>
    <row r="19" spans="2:5" ht="17.25">
      <c r="B19" s="364" t="str">
        <f>CONCATENATE("Cosecha ",B2)</f>
        <v>Cosecha Cebada</v>
      </c>
      <c r="C19" s="281">
        <v>0</v>
      </c>
      <c r="D19" s="478">
        <f>(VLOOKUP(B19,Base!C:D,2,0)*C19)</f>
        <v>0</v>
      </c>
      <c r="E19" s="478"/>
    </row>
    <row r="20" spans="2:5" ht="17.25">
      <c r="B20" s="258"/>
      <c r="C20" s="259"/>
      <c r="D20" s="260"/>
      <c r="E20" s="239"/>
    </row>
    <row r="21" spans="2:5" ht="17.25">
      <c r="B21" s="258"/>
      <c r="C21" s="271" t="s">
        <v>135</v>
      </c>
      <c r="D21" s="481">
        <f>(E6+D11+D12+D13+E15+E16+E17+D19)</f>
        <v>0</v>
      </c>
      <c r="E21" s="482"/>
    </row>
    <row r="22" spans="2:5" ht="17.25">
      <c r="B22" s="258"/>
      <c r="C22" s="271" t="s">
        <v>134</v>
      </c>
      <c r="D22" s="479">
        <f>IFERROR((D21/C3),0)</f>
        <v>0</v>
      </c>
      <c r="E22" s="480"/>
    </row>
    <row r="23" spans="2:5">
      <c r="B23" s="265"/>
      <c r="C23" s="266"/>
      <c r="D23" s="267"/>
      <c r="E23" s="268"/>
    </row>
  </sheetData>
  <sheetProtection password="CF6C" sheet="1" objects="1" scenarios="1" selectLockedCells="1"/>
  <mergeCells count="11">
    <mergeCell ref="B2:E2"/>
    <mergeCell ref="B7:E7"/>
    <mergeCell ref="D10:E10"/>
    <mergeCell ref="D12:E12"/>
    <mergeCell ref="B9:E9"/>
    <mergeCell ref="D11:E11"/>
    <mergeCell ref="D13:E13"/>
    <mergeCell ref="D18:E18"/>
    <mergeCell ref="D19:E19"/>
    <mergeCell ref="D21:E21"/>
    <mergeCell ref="D22:E22"/>
  </mergeCells>
  <dataValidations count="2">
    <dataValidation type="decimal" allowBlank="1" showInputMessage="1" showErrorMessage="1" error="Por favor, ingresar sólo números. Gracias!_x000a_" sqref="C19 C3 C6:D6 C12:C13 C15:D17">
      <formula1>0</formula1>
      <formula2>1E+23</formula2>
    </dataValidation>
    <dataValidation allowBlank="1" showErrorMessage="1" promptTitle="Referencia" prompt="Donato, L. B. (2007). ESTIMACIÓN DEL CONSUMO POTENCIAL DE GASOIL PARA LAS TAREAS AGRÍCOLAS, TRANSPORTE Y SECADO DE GRANOS EN EL SECTOR AGROPECUARIO." sqref="B19"/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E23"/>
  <sheetViews>
    <sheetView workbookViewId="0">
      <selection activeCell="C11" sqref="C11"/>
    </sheetView>
  </sheetViews>
  <sheetFormatPr baseColWidth="10" defaultRowHeight="12.75"/>
  <cols>
    <col min="1" max="1" width="11.42578125" style="124"/>
    <col min="2" max="2" width="25" style="227" bestFit="1" customWidth="1"/>
    <col min="3" max="3" width="25.140625" style="227" customWidth="1"/>
    <col min="4" max="4" width="20.42578125" style="227" customWidth="1"/>
    <col min="5" max="5" width="16" style="227" customWidth="1"/>
    <col min="6" max="16384" width="11.42578125" style="124"/>
  </cols>
  <sheetData>
    <row r="2" spans="2:5" ht="24.75">
      <c r="B2" s="466" t="s">
        <v>95</v>
      </c>
      <c r="C2" s="467"/>
      <c r="D2" s="467"/>
      <c r="E2" s="468"/>
    </row>
    <row r="3" spans="2:5" ht="17.25">
      <c r="B3" s="293" t="s">
        <v>213</v>
      </c>
      <c r="C3" s="232">
        <v>0</v>
      </c>
      <c r="D3" s="233"/>
      <c r="E3" s="234"/>
    </row>
    <row r="4" spans="2:5">
      <c r="B4" s="258"/>
      <c r="C4" s="238"/>
      <c r="D4" s="238"/>
      <c r="E4" s="239"/>
    </row>
    <row r="5" spans="2:5" ht="34.5">
      <c r="B5" s="286" t="s">
        <v>211</v>
      </c>
      <c r="C5" s="241" t="s">
        <v>132</v>
      </c>
      <c r="D5" s="241" t="s">
        <v>273</v>
      </c>
      <c r="E5" s="241" t="s">
        <v>3</v>
      </c>
    </row>
    <row r="6" spans="2:5" ht="34.5">
      <c r="B6" s="359" t="s">
        <v>200</v>
      </c>
      <c r="C6" s="200">
        <v>0</v>
      </c>
      <c r="D6" s="278">
        <v>0</v>
      </c>
      <c r="E6" s="254">
        <f>VLOOKUP(B6,Base!C:D,2,0)*C6*D6</f>
        <v>0</v>
      </c>
    </row>
    <row r="7" spans="2:5" ht="15.75">
      <c r="B7" s="471"/>
      <c r="C7" s="472"/>
      <c r="D7" s="472"/>
      <c r="E7" s="473"/>
    </row>
    <row r="8" spans="2:5" ht="17.25">
      <c r="B8" s="286" t="s">
        <v>212</v>
      </c>
      <c r="C8" s="245"/>
      <c r="D8" s="245"/>
      <c r="E8" s="246"/>
    </row>
    <row r="9" spans="2:5" ht="42" customHeight="1">
      <c r="B9" s="461" t="s">
        <v>199</v>
      </c>
      <c r="C9" s="462"/>
      <c r="D9" s="462"/>
      <c r="E9" s="463"/>
    </row>
    <row r="10" spans="2:5" ht="17.25">
      <c r="B10" s="247"/>
      <c r="C10" s="248" t="s">
        <v>112</v>
      </c>
      <c r="D10" s="469" t="s">
        <v>3</v>
      </c>
      <c r="E10" s="469"/>
    </row>
    <row r="11" spans="2:5" ht="17.25">
      <c r="B11" s="358" t="s">
        <v>4</v>
      </c>
      <c r="C11" s="200">
        <v>0</v>
      </c>
      <c r="D11" s="464">
        <f>VLOOKUP(B11,Base!C:D,2,0)*C11</f>
        <v>0</v>
      </c>
      <c r="E11" s="465"/>
    </row>
    <row r="12" spans="2:5" ht="17.25">
      <c r="B12" s="360" t="s">
        <v>131</v>
      </c>
      <c r="C12" s="249">
        <v>0</v>
      </c>
      <c r="D12" s="470">
        <f>VLOOKUP(B12,Base!C:D,2,0)*C12</f>
        <v>0</v>
      </c>
      <c r="E12" s="470"/>
    </row>
    <row r="13" spans="2:5" ht="17.25">
      <c r="B13" s="361" t="s">
        <v>130</v>
      </c>
      <c r="C13" s="250">
        <v>0</v>
      </c>
      <c r="D13" s="483">
        <f>VLOOKUP(B13,Base!C:D,2,0)*C13</f>
        <v>0</v>
      </c>
      <c r="E13" s="483"/>
    </row>
    <row r="14" spans="2:5" ht="34.5">
      <c r="B14" s="240"/>
      <c r="C14" s="241" t="s">
        <v>216</v>
      </c>
      <c r="D14" s="248" t="s">
        <v>112</v>
      </c>
      <c r="E14" s="241" t="s">
        <v>3</v>
      </c>
    </row>
    <row r="15" spans="2:5" ht="17.25">
      <c r="B15" s="362" t="s">
        <v>5</v>
      </c>
      <c r="C15" s="283">
        <v>0</v>
      </c>
      <c r="D15" s="280">
        <v>0</v>
      </c>
      <c r="E15" s="254">
        <f>VLOOKUP(B15,Base!C:D,2,0)*C15*D15</f>
        <v>0</v>
      </c>
    </row>
    <row r="16" spans="2:5" ht="17.25">
      <c r="B16" s="363" t="s">
        <v>6</v>
      </c>
      <c r="C16" s="253">
        <v>0</v>
      </c>
      <c r="D16" s="253">
        <v>0</v>
      </c>
      <c r="E16" s="254">
        <f>VLOOKUP(B16,Base!C:D,2,0)*C16*D16</f>
        <v>0</v>
      </c>
    </row>
    <row r="17" spans="2:5" ht="17.25">
      <c r="B17" s="361" t="s">
        <v>7</v>
      </c>
      <c r="C17" s="255">
        <v>0</v>
      </c>
      <c r="D17" s="255">
        <v>0</v>
      </c>
      <c r="E17" s="256">
        <f>VLOOKUP(B17,Base!C:D,2,0)*C17*D17</f>
        <v>0</v>
      </c>
    </row>
    <row r="18" spans="2:5" ht="17.25">
      <c r="B18" s="240"/>
      <c r="C18" s="248" t="s">
        <v>112</v>
      </c>
      <c r="D18" s="469" t="s">
        <v>3</v>
      </c>
      <c r="E18" s="469"/>
    </row>
    <row r="19" spans="2:5" ht="17.25">
      <c r="B19" s="364" t="str">
        <f>CONCATENATE("Cosecha ",B2)</f>
        <v>Cosecha Sorgo</v>
      </c>
      <c r="C19" s="281">
        <v>0</v>
      </c>
      <c r="D19" s="478">
        <f>(VLOOKUP(B19,Base!C:D,2,0)*C19)</f>
        <v>0</v>
      </c>
      <c r="E19" s="478"/>
    </row>
    <row r="20" spans="2:5" ht="17.25">
      <c r="B20" s="258"/>
      <c r="C20" s="259"/>
      <c r="D20" s="260"/>
      <c r="E20" s="239"/>
    </row>
    <row r="21" spans="2:5" ht="17.25">
      <c r="B21" s="258"/>
      <c r="C21" s="271" t="s">
        <v>135</v>
      </c>
      <c r="D21" s="481">
        <f>(E6+D11+D12+D13+E15+E16+E17+D19)</f>
        <v>0</v>
      </c>
      <c r="E21" s="482"/>
    </row>
    <row r="22" spans="2:5" ht="17.25">
      <c r="B22" s="258"/>
      <c r="C22" s="271" t="s">
        <v>134</v>
      </c>
      <c r="D22" s="479">
        <f>IFERROR((D21/C3),0)</f>
        <v>0</v>
      </c>
      <c r="E22" s="480"/>
    </row>
    <row r="23" spans="2:5">
      <c r="B23" s="265"/>
      <c r="C23" s="266"/>
      <c r="D23" s="267"/>
      <c r="E23" s="268"/>
    </row>
  </sheetData>
  <sheetProtection password="CF6C" sheet="1" objects="1" scenarios="1" selectLockedCells="1"/>
  <mergeCells count="11">
    <mergeCell ref="D18:E18"/>
    <mergeCell ref="D19:E19"/>
    <mergeCell ref="D21:E21"/>
    <mergeCell ref="D22:E22"/>
    <mergeCell ref="B2:E2"/>
    <mergeCell ref="B7:E7"/>
    <mergeCell ref="B9:E9"/>
    <mergeCell ref="D10:E10"/>
    <mergeCell ref="D12:E12"/>
    <mergeCell ref="D13:E13"/>
    <mergeCell ref="D11:E11"/>
  </mergeCells>
  <dataValidations count="2">
    <dataValidation allowBlank="1" showErrorMessage="1" promptTitle="Referencia" prompt="Donato, L. B. (2007). ESTIMACIÓN DEL CONSUMO POTENCIAL DE GASOIL PARA LAS TAREAS AGRÍCOLAS, TRANSPORTE Y SECADO DE GRANOS EN EL SECTOR AGROPECUARIO." sqref="B19"/>
    <dataValidation type="decimal" allowBlank="1" showInputMessage="1" showErrorMessage="1" error="Por favor, ingresar sólo números. Gracias!_x000a_" sqref="C15:D17 C3 C12:C13 C6:D6 C19">
      <formula1>0</formula1>
      <formula2>1E+23</formula2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6"/>
  <dimension ref="A1:Y963"/>
  <sheetViews>
    <sheetView workbookViewId="0">
      <selection activeCell="I5" sqref="I5"/>
    </sheetView>
  </sheetViews>
  <sheetFormatPr baseColWidth="10" defaultColWidth="14.42578125" defaultRowHeight="15.75" customHeight="1"/>
  <cols>
    <col min="1" max="1" width="7.7109375" customWidth="1"/>
    <col min="2" max="2" width="12.85546875" customWidth="1"/>
    <col min="3" max="3" width="19.28515625" customWidth="1"/>
    <col min="4" max="4" width="31.42578125" customWidth="1"/>
    <col min="6" max="6" width="20.5703125" customWidth="1"/>
    <col min="7" max="7" width="12.7109375" customWidth="1"/>
    <col min="8" max="8" width="12.28515625" customWidth="1"/>
    <col min="10" max="10" width="10.140625" customWidth="1"/>
    <col min="14" max="14" width="5.85546875" customWidth="1"/>
  </cols>
  <sheetData>
    <row r="1" spans="1:25" ht="15">
      <c r="A1" s="484" t="s">
        <v>29</v>
      </c>
      <c r="B1" s="485"/>
      <c r="C1" s="1" t="str">
        <f>'3. Consumos Administrativos'!B9</f>
        <v>Días laborales*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>
      <c r="A4" s="6" t="s">
        <v>35</v>
      </c>
      <c r="B4" s="7" t="s">
        <v>36</v>
      </c>
      <c r="C4" s="7" t="s">
        <v>37</v>
      </c>
      <c r="D4" s="7" t="s">
        <v>38</v>
      </c>
      <c r="E4" s="7" t="s">
        <v>39</v>
      </c>
      <c r="F4" s="7" t="s">
        <v>40</v>
      </c>
      <c r="G4" s="7" t="s">
        <v>41</v>
      </c>
      <c r="H4" s="7" t="s">
        <v>42</v>
      </c>
      <c r="I4" s="7" t="s">
        <v>43</v>
      </c>
      <c r="J4" s="7" t="s">
        <v>42</v>
      </c>
      <c r="K4" s="8" t="s">
        <v>44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9" t="s">
        <v>45</v>
      </c>
      <c r="B5" s="10">
        <v>1</v>
      </c>
      <c r="C5" s="10" t="s">
        <v>46</v>
      </c>
      <c r="D5" s="10" t="s">
        <v>11</v>
      </c>
      <c r="E5" s="11" t="s">
        <v>47</v>
      </c>
      <c r="F5" s="11" t="s">
        <v>48</v>
      </c>
      <c r="G5" s="73">
        <v>0.72</v>
      </c>
      <c r="H5" s="11" t="s">
        <v>49</v>
      </c>
      <c r="I5" s="10">
        <v>0.48599999999999999</v>
      </c>
      <c r="J5" s="11" t="s">
        <v>50</v>
      </c>
      <c r="K5" s="12">
        <f t="shared" ref="K5:K54" si="0">(G5*I5)</f>
        <v>0.34991999999999995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9" t="s">
        <v>45</v>
      </c>
      <c r="B6" s="10">
        <v>1</v>
      </c>
      <c r="C6" s="10" t="s">
        <v>46</v>
      </c>
      <c r="D6" s="10" t="s">
        <v>13</v>
      </c>
      <c r="E6" s="11" t="s">
        <v>47</v>
      </c>
      <c r="F6" s="11" t="s">
        <v>48</v>
      </c>
      <c r="G6" s="73">
        <v>2.1999999999999999E-2</v>
      </c>
      <c r="H6" s="11" t="s">
        <v>49</v>
      </c>
      <c r="I6" s="10">
        <v>0.48599999999999999</v>
      </c>
      <c r="J6" s="11" t="s">
        <v>50</v>
      </c>
      <c r="K6" s="12">
        <f t="shared" si="0"/>
        <v>1.0691999999999998E-2</v>
      </c>
      <c r="L6" s="2"/>
      <c r="M6" s="13" t="s">
        <v>51</v>
      </c>
      <c r="N6" s="14">
        <v>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9" t="s">
        <v>45</v>
      </c>
      <c r="B7" s="10">
        <v>1</v>
      </c>
      <c r="C7" s="10" t="s">
        <v>46</v>
      </c>
      <c r="D7" s="10" t="s">
        <v>16</v>
      </c>
      <c r="E7" s="11" t="s">
        <v>47</v>
      </c>
      <c r="F7" s="11" t="s">
        <v>48</v>
      </c>
      <c r="G7" s="73">
        <v>0.9</v>
      </c>
      <c r="H7" s="11" t="s">
        <v>49</v>
      </c>
      <c r="I7" s="10">
        <v>0.48599999999999999</v>
      </c>
      <c r="J7" s="11" t="s">
        <v>50</v>
      </c>
      <c r="K7" s="12">
        <f t="shared" si="0"/>
        <v>0.43740000000000001</v>
      </c>
      <c r="L7" s="2"/>
      <c r="M7" s="15" t="s">
        <v>52</v>
      </c>
      <c r="N7" s="16">
        <v>8.3000000000000004E-2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9" t="s">
        <v>45</v>
      </c>
      <c r="B8" s="10">
        <v>1</v>
      </c>
      <c r="C8" s="10" t="s">
        <v>46</v>
      </c>
      <c r="D8" s="10" t="s">
        <v>53</v>
      </c>
      <c r="E8" s="11" t="s">
        <v>47</v>
      </c>
      <c r="F8" s="11" t="s">
        <v>48</v>
      </c>
      <c r="G8" s="73">
        <v>0.9</v>
      </c>
      <c r="H8" s="11" t="s">
        <v>49</v>
      </c>
      <c r="I8" s="10">
        <v>0.48599999999999999</v>
      </c>
      <c r="J8" s="11" t="s">
        <v>50</v>
      </c>
      <c r="K8" s="12">
        <f t="shared" si="0"/>
        <v>0.43740000000000001</v>
      </c>
      <c r="L8" s="2"/>
      <c r="M8" s="15" t="s">
        <v>54</v>
      </c>
      <c r="N8" s="16">
        <v>0.17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9" t="s">
        <v>45</v>
      </c>
      <c r="B9" s="10">
        <v>1</v>
      </c>
      <c r="C9" s="10" t="s">
        <v>46</v>
      </c>
      <c r="D9" s="10" t="s">
        <v>17</v>
      </c>
      <c r="E9" s="11" t="s">
        <v>47</v>
      </c>
      <c r="F9" s="11" t="s">
        <v>48</v>
      </c>
      <c r="G9" s="73">
        <v>0.75</v>
      </c>
      <c r="H9" s="11" t="s">
        <v>49</v>
      </c>
      <c r="I9" s="10">
        <v>0.48599999999999999</v>
      </c>
      <c r="J9" s="11" t="s">
        <v>50</v>
      </c>
      <c r="K9" s="12">
        <f t="shared" si="0"/>
        <v>0.36449999999999999</v>
      </c>
      <c r="L9" s="2"/>
      <c r="M9" s="15" t="s">
        <v>55</v>
      </c>
      <c r="N9" s="16">
        <v>0.25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">
      <c r="A10" s="9" t="s">
        <v>45</v>
      </c>
      <c r="B10" s="10">
        <v>1</v>
      </c>
      <c r="C10" s="10" t="s">
        <v>46</v>
      </c>
      <c r="D10" s="10" t="s">
        <v>23</v>
      </c>
      <c r="E10" s="11" t="s">
        <v>47</v>
      </c>
      <c r="F10" s="11" t="s">
        <v>48</v>
      </c>
      <c r="G10" s="73">
        <v>0.09</v>
      </c>
      <c r="H10" s="11" t="s">
        <v>49</v>
      </c>
      <c r="I10" s="10">
        <v>0.48599999999999999</v>
      </c>
      <c r="J10" s="11" t="s">
        <v>50</v>
      </c>
      <c r="K10" s="12">
        <f t="shared" si="0"/>
        <v>4.3739999999999994E-2</v>
      </c>
      <c r="L10" s="2"/>
      <c r="M10" s="15" t="s">
        <v>56</v>
      </c>
      <c r="N10" s="16">
        <v>0.5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9" t="s">
        <v>45</v>
      </c>
      <c r="B11" s="10">
        <v>1</v>
      </c>
      <c r="C11" s="10" t="s">
        <v>46</v>
      </c>
      <c r="D11" s="10" t="s">
        <v>26</v>
      </c>
      <c r="E11" s="11" t="s">
        <v>47</v>
      </c>
      <c r="F11" s="11" t="s">
        <v>48</v>
      </c>
      <c r="G11" s="73">
        <v>6.3E-2</v>
      </c>
      <c r="H11" s="11" t="s">
        <v>49</v>
      </c>
      <c r="I11" s="10">
        <v>0.48599999999999999</v>
      </c>
      <c r="J11" s="11" t="s">
        <v>50</v>
      </c>
      <c r="K11" s="12">
        <f t="shared" si="0"/>
        <v>3.0617999999999999E-2</v>
      </c>
      <c r="L11" s="2"/>
      <c r="M11" s="15" t="s">
        <v>57</v>
      </c>
      <c r="N11" s="16">
        <v>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9" t="s">
        <v>45</v>
      </c>
      <c r="B12" s="10">
        <v>1</v>
      </c>
      <c r="C12" s="10" t="s">
        <v>46</v>
      </c>
      <c r="D12" s="10" t="s">
        <v>30</v>
      </c>
      <c r="E12" s="11" t="s">
        <v>47</v>
      </c>
      <c r="F12" s="11" t="s">
        <v>48</v>
      </c>
      <c r="G12" s="73">
        <v>0.64</v>
      </c>
      <c r="H12" s="11" t="s">
        <v>49</v>
      </c>
      <c r="I12" s="10">
        <v>0.48599999999999999</v>
      </c>
      <c r="J12" s="11" t="s">
        <v>50</v>
      </c>
      <c r="K12" s="12">
        <f t="shared" si="0"/>
        <v>0.31103999999999998</v>
      </c>
      <c r="L12" s="2"/>
      <c r="M12" s="15" t="s">
        <v>58</v>
      </c>
      <c r="N12" s="16">
        <v>2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">
      <c r="A13" s="9" t="s">
        <v>45</v>
      </c>
      <c r="B13" s="10">
        <v>1</v>
      </c>
      <c r="C13" s="10" t="s">
        <v>46</v>
      </c>
      <c r="D13" s="11" t="s">
        <v>59</v>
      </c>
      <c r="E13" s="11" t="s">
        <v>47</v>
      </c>
      <c r="F13" s="11" t="s">
        <v>48</v>
      </c>
      <c r="G13" s="74">
        <v>0.25</v>
      </c>
      <c r="H13" s="11" t="s">
        <v>49</v>
      </c>
      <c r="I13" s="10">
        <v>0.48599999999999999</v>
      </c>
      <c r="J13" s="11" t="s">
        <v>50</v>
      </c>
      <c r="K13" s="12">
        <f t="shared" si="0"/>
        <v>0.1215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">
      <c r="A14" s="9" t="s">
        <v>45</v>
      </c>
      <c r="B14" s="10">
        <v>1</v>
      </c>
      <c r="C14" s="10" t="s">
        <v>46</v>
      </c>
      <c r="D14" s="11" t="s">
        <v>33</v>
      </c>
      <c r="E14" s="11" t="s">
        <v>47</v>
      </c>
      <c r="F14" s="11" t="s">
        <v>48</v>
      </c>
      <c r="G14" s="73">
        <v>2.4</v>
      </c>
      <c r="H14" s="11" t="s">
        <v>49</v>
      </c>
      <c r="I14" s="10">
        <v>0.48599999999999999</v>
      </c>
      <c r="J14" s="11" t="s">
        <v>50</v>
      </c>
      <c r="K14" s="12">
        <f>(G14*I14)</f>
        <v>1.1663999999999999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">
      <c r="A15" s="9" t="s">
        <v>45</v>
      </c>
      <c r="B15" s="10">
        <v>1</v>
      </c>
      <c r="C15" s="10" t="s">
        <v>46</v>
      </c>
      <c r="D15" s="10" t="s">
        <v>15</v>
      </c>
      <c r="E15" s="11" t="s">
        <v>47</v>
      </c>
      <c r="F15" s="11" t="s">
        <v>48</v>
      </c>
      <c r="G15" s="74">
        <v>0.06</v>
      </c>
      <c r="H15" s="11" t="s">
        <v>49</v>
      </c>
      <c r="I15" s="10">
        <v>0.48599999999999999</v>
      </c>
      <c r="J15" s="11" t="s">
        <v>50</v>
      </c>
      <c r="K15" s="12">
        <f t="shared" si="0"/>
        <v>2.9159999999999998E-2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">
      <c r="A16" s="9" t="s">
        <v>45</v>
      </c>
      <c r="B16" s="18">
        <v>1</v>
      </c>
      <c r="C16" s="18" t="s">
        <v>20</v>
      </c>
      <c r="D16" s="17" t="s">
        <v>152</v>
      </c>
      <c r="E16" s="17" t="s">
        <v>61</v>
      </c>
      <c r="F16" s="17" t="s">
        <v>48</v>
      </c>
      <c r="G16" s="73">
        <v>0.04</v>
      </c>
      <c r="H16" s="17" t="s">
        <v>49</v>
      </c>
      <c r="I16" s="18">
        <v>0.48599999999999999</v>
      </c>
      <c r="J16" s="17" t="s">
        <v>50</v>
      </c>
      <c r="K16" s="19">
        <f t="shared" ref="K16:K19" si="1">(G16*I16)</f>
        <v>1.9439999999999999E-2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">
      <c r="A17" s="9" t="s">
        <v>45</v>
      </c>
      <c r="B17" s="18">
        <v>1</v>
      </c>
      <c r="C17" s="18" t="s">
        <v>20</v>
      </c>
      <c r="D17" s="17" t="s">
        <v>153</v>
      </c>
      <c r="E17" s="17" t="s">
        <v>62</v>
      </c>
      <c r="F17" s="17" t="s">
        <v>48</v>
      </c>
      <c r="G17" s="73">
        <v>0.06</v>
      </c>
      <c r="H17" s="17" t="s">
        <v>49</v>
      </c>
      <c r="I17" s="18">
        <v>0.48599999999999999</v>
      </c>
      <c r="J17" s="17" t="s">
        <v>50</v>
      </c>
      <c r="K17" s="19">
        <f t="shared" si="1"/>
        <v>2.9159999999999998E-2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5">
      <c r="A18" s="9" t="s">
        <v>45</v>
      </c>
      <c r="B18" s="18">
        <v>1</v>
      </c>
      <c r="C18" s="18" t="s">
        <v>20</v>
      </c>
      <c r="D18" s="17" t="s">
        <v>154</v>
      </c>
      <c r="E18" s="17" t="s">
        <v>155</v>
      </c>
      <c r="F18" s="17" t="s">
        <v>48</v>
      </c>
      <c r="G18" s="73">
        <v>0.1</v>
      </c>
      <c r="H18" s="17" t="s">
        <v>49</v>
      </c>
      <c r="I18" s="18">
        <v>0.48599999999999999</v>
      </c>
      <c r="J18" s="17" t="s">
        <v>50</v>
      </c>
      <c r="K18" s="19">
        <f t="shared" si="1"/>
        <v>4.8600000000000004E-2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">
      <c r="A19" s="9" t="s">
        <v>45</v>
      </c>
      <c r="B19" s="18">
        <v>1</v>
      </c>
      <c r="C19" s="18" t="s">
        <v>20</v>
      </c>
      <c r="D19" s="17" t="s">
        <v>156</v>
      </c>
      <c r="E19" s="17"/>
      <c r="F19" s="17" t="s">
        <v>48</v>
      </c>
      <c r="G19" s="73"/>
      <c r="H19" s="17" t="s">
        <v>49</v>
      </c>
      <c r="I19" s="18">
        <v>0.48599999999999999</v>
      </c>
      <c r="J19" s="17" t="s">
        <v>50</v>
      </c>
      <c r="K19" s="19">
        <f t="shared" si="1"/>
        <v>0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">
      <c r="A20" s="9" t="s">
        <v>45</v>
      </c>
      <c r="B20" s="10">
        <v>1</v>
      </c>
      <c r="C20" s="10" t="s">
        <v>20</v>
      </c>
      <c r="D20" s="11" t="s">
        <v>60</v>
      </c>
      <c r="E20" s="11" t="s">
        <v>61</v>
      </c>
      <c r="F20" s="11" t="s">
        <v>48</v>
      </c>
      <c r="G20" s="73">
        <v>0.04</v>
      </c>
      <c r="H20" s="11" t="s">
        <v>49</v>
      </c>
      <c r="I20" s="10">
        <v>0.48599999999999999</v>
      </c>
      <c r="J20" s="11" t="s">
        <v>50</v>
      </c>
      <c r="K20" s="12">
        <f t="shared" si="0"/>
        <v>1.9439999999999999E-2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">
      <c r="A21" s="9" t="s">
        <v>45</v>
      </c>
      <c r="B21" s="10">
        <v>1</v>
      </c>
      <c r="C21" s="10" t="s">
        <v>20</v>
      </c>
      <c r="D21" s="11" t="s">
        <v>27</v>
      </c>
      <c r="E21" s="11" t="s">
        <v>62</v>
      </c>
      <c r="F21" s="11" t="s">
        <v>48</v>
      </c>
      <c r="G21" s="73">
        <v>0.06</v>
      </c>
      <c r="H21" s="11" t="s">
        <v>49</v>
      </c>
      <c r="I21" s="10">
        <v>0.48599999999999999</v>
      </c>
      <c r="J21" s="11" t="s">
        <v>50</v>
      </c>
      <c r="K21" s="12">
        <f t="shared" si="0"/>
        <v>2.9159999999999998E-2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">
      <c r="A22" s="9" t="s">
        <v>45</v>
      </c>
      <c r="B22" s="10">
        <v>1</v>
      </c>
      <c r="C22" s="10" t="s">
        <v>20</v>
      </c>
      <c r="D22" s="11" t="s">
        <v>31</v>
      </c>
      <c r="E22" s="11" t="s">
        <v>61</v>
      </c>
      <c r="F22" s="11" t="s">
        <v>48</v>
      </c>
      <c r="G22" s="73">
        <v>0.05</v>
      </c>
      <c r="H22" s="11" t="s">
        <v>49</v>
      </c>
      <c r="I22" s="10">
        <v>0.48599999999999999</v>
      </c>
      <c r="J22" s="11" t="s">
        <v>50</v>
      </c>
      <c r="K22" s="12">
        <f t="shared" si="0"/>
        <v>2.4300000000000002E-2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>
      <c r="A23" s="9" t="s">
        <v>45</v>
      </c>
      <c r="B23" s="10">
        <v>1</v>
      </c>
      <c r="C23" s="10" t="s">
        <v>20</v>
      </c>
      <c r="D23" s="17" t="s">
        <v>34</v>
      </c>
      <c r="E23" s="11" t="s">
        <v>63</v>
      </c>
      <c r="F23" s="11" t="s">
        <v>48</v>
      </c>
      <c r="G23" s="73">
        <v>0.04</v>
      </c>
      <c r="H23" s="11" t="s">
        <v>49</v>
      </c>
      <c r="I23" s="10">
        <v>0.48599999999999999</v>
      </c>
      <c r="J23" s="11" t="s">
        <v>50</v>
      </c>
      <c r="K23" s="12">
        <f t="shared" si="0"/>
        <v>1.9439999999999999E-2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">
      <c r="A24" s="9" t="s">
        <v>45</v>
      </c>
      <c r="B24" s="10">
        <v>1</v>
      </c>
      <c r="C24" s="10" t="s">
        <v>20</v>
      </c>
      <c r="D24" s="17" t="s">
        <v>149</v>
      </c>
      <c r="E24" s="11" t="s">
        <v>64</v>
      </c>
      <c r="F24" s="11" t="s">
        <v>48</v>
      </c>
      <c r="G24" s="73">
        <v>7.0000000000000001E-3</v>
      </c>
      <c r="H24" s="11" t="s">
        <v>49</v>
      </c>
      <c r="I24" s="10">
        <v>0.48599999999999999</v>
      </c>
      <c r="J24" s="11" t="s">
        <v>50</v>
      </c>
      <c r="K24" s="12">
        <f t="shared" si="0"/>
        <v>3.4020000000000001E-3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">
      <c r="A25" s="9" t="s">
        <v>45</v>
      </c>
      <c r="B25" s="10">
        <v>1</v>
      </c>
      <c r="C25" s="10" t="s">
        <v>20</v>
      </c>
      <c r="D25" s="17" t="s">
        <v>150</v>
      </c>
      <c r="E25" s="11" t="s">
        <v>65</v>
      </c>
      <c r="F25" s="11" t="s">
        <v>48</v>
      </c>
      <c r="G25" s="73">
        <v>1.0999999999999999E-2</v>
      </c>
      <c r="H25" s="11" t="s">
        <v>49</v>
      </c>
      <c r="I25" s="10">
        <v>0.48599999999999999</v>
      </c>
      <c r="J25" s="11" t="s">
        <v>50</v>
      </c>
      <c r="K25" s="12">
        <f t="shared" si="0"/>
        <v>5.3459999999999992E-3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">
      <c r="A26" s="9" t="s">
        <v>45</v>
      </c>
      <c r="B26" s="10">
        <v>1</v>
      </c>
      <c r="C26" s="10" t="s">
        <v>20</v>
      </c>
      <c r="D26" s="17" t="s">
        <v>151</v>
      </c>
      <c r="E26" s="11" t="s">
        <v>67</v>
      </c>
      <c r="F26" s="11" t="s">
        <v>48</v>
      </c>
      <c r="G26" s="73">
        <v>1.4999999999999999E-2</v>
      </c>
      <c r="H26" s="11" t="s">
        <v>49</v>
      </c>
      <c r="I26" s="10">
        <v>0.48599999999999999</v>
      </c>
      <c r="J26" s="11" t="s">
        <v>50</v>
      </c>
      <c r="K26" s="12">
        <f t="shared" si="0"/>
        <v>7.2899999999999996E-3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">
      <c r="A27" s="9" t="s">
        <v>69</v>
      </c>
      <c r="B27" s="11">
        <v>1</v>
      </c>
      <c r="C27" s="11" t="s">
        <v>18</v>
      </c>
      <c r="D27" s="10" t="s">
        <v>21</v>
      </c>
      <c r="E27" s="11" t="s">
        <v>70</v>
      </c>
      <c r="F27" s="11" t="s">
        <v>71</v>
      </c>
      <c r="G27" s="75">
        <v>0.27</v>
      </c>
      <c r="H27" s="10" t="s">
        <v>72</v>
      </c>
      <c r="I27" s="10">
        <v>1.95</v>
      </c>
      <c r="J27" s="10" t="s">
        <v>73</v>
      </c>
      <c r="K27" s="12">
        <f t="shared" si="0"/>
        <v>0.52649999999999997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">
      <c r="A28" s="9" t="s">
        <v>45</v>
      </c>
      <c r="B28" s="11">
        <v>1</v>
      </c>
      <c r="C28" s="11" t="s">
        <v>18</v>
      </c>
      <c r="D28" s="11" t="s">
        <v>24</v>
      </c>
      <c r="E28" s="11" t="s">
        <v>75</v>
      </c>
      <c r="F28" s="11" t="s">
        <v>48</v>
      </c>
      <c r="G28" s="73">
        <v>2</v>
      </c>
      <c r="H28" s="11" t="s">
        <v>49</v>
      </c>
      <c r="I28" s="10">
        <v>0.48599999999999999</v>
      </c>
      <c r="J28" s="11" t="s">
        <v>50</v>
      </c>
      <c r="K28" s="12">
        <f t="shared" si="0"/>
        <v>0.97199999999999998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">
      <c r="A29" s="9" t="s">
        <v>45</v>
      </c>
      <c r="B29" s="11">
        <v>1</v>
      </c>
      <c r="C29" s="11" t="s">
        <v>18</v>
      </c>
      <c r="D29" s="11" t="s">
        <v>28</v>
      </c>
      <c r="E29" s="11" t="s">
        <v>76</v>
      </c>
      <c r="F29" s="11" t="s">
        <v>48</v>
      </c>
      <c r="G29" s="73">
        <v>0.96</v>
      </c>
      <c r="H29" s="11" t="s">
        <v>49</v>
      </c>
      <c r="I29" s="10">
        <v>0.48599999999999999</v>
      </c>
      <c r="J29" s="11" t="s">
        <v>50</v>
      </c>
      <c r="K29" s="12">
        <f t="shared" si="0"/>
        <v>0.46655999999999997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">
      <c r="A30" s="9" t="s">
        <v>45</v>
      </c>
      <c r="B30" s="11">
        <v>1</v>
      </c>
      <c r="C30" s="11" t="s">
        <v>18</v>
      </c>
      <c r="D30" s="11" t="s">
        <v>32</v>
      </c>
      <c r="E30" s="11" t="s">
        <v>79</v>
      </c>
      <c r="F30" s="11" t="s">
        <v>48</v>
      </c>
      <c r="G30" s="73">
        <v>1.6</v>
      </c>
      <c r="H30" s="11" t="s">
        <v>49</v>
      </c>
      <c r="I30" s="10">
        <v>0.48599999999999999</v>
      </c>
      <c r="J30" s="11" t="s">
        <v>50</v>
      </c>
      <c r="K30" s="12">
        <f t="shared" si="0"/>
        <v>0.77760000000000007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">
      <c r="A31" s="9" t="s">
        <v>45</v>
      </c>
      <c r="B31" s="11">
        <v>1</v>
      </c>
      <c r="C31" s="11" t="s">
        <v>18</v>
      </c>
      <c r="D31" s="11" t="s">
        <v>86</v>
      </c>
      <c r="E31" s="11"/>
      <c r="F31" s="11" t="s">
        <v>48</v>
      </c>
      <c r="G31" s="73">
        <v>1.2</v>
      </c>
      <c r="H31" s="11" t="s">
        <v>49</v>
      </c>
      <c r="I31" s="10">
        <v>0.48599999999999999</v>
      </c>
      <c r="J31" s="11" t="s">
        <v>50</v>
      </c>
      <c r="K31" s="12">
        <f t="shared" si="0"/>
        <v>0.58319999999999994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>
      <c r="A32" s="9" t="s">
        <v>45</v>
      </c>
      <c r="B32" s="11">
        <v>1</v>
      </c>
      <c r="C32" s="11" t="s">
        <v>19</v>
      </c>
      <c r="D32" s="11" t="s">
        <v>22</v>
      </c>
      <c r="E32" s="11"/>
      <c r="F32" s="11" t="s">
        <v>48</v>
      </c>
      <c r="G32" s="73">
        <v>0.09</v>
      </c>
      <c r="H32" s="11" t="s">
        <v>49</v>
      </c>
      <c r="I32" s="10">
        <v>0.48599999999999999</v>
      </c>
      <c r="J32" s="11" t="s">
        <v>50</v>
      </c>
      <c r="K32" s="12">
        <f t="shared" si="0"/>
        <v>4.3739999999999994E-2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30">
      <c r="A33" s="9" t="s">
        <v>45</v>
      </c>
      <c r="B33" s="11">
        <v>1</v>
      </c>
      <c r="C33" s="11" t="s">
        <v>19</v>
      </c>
      <c r="D33" s="11" t="s">
        <v>88</v>
      </c>
      <c r="E33" s="11"/>
      <c r="F33" s="11" t="s">
        <v>48</v>
      </c>
      <c r="G33" s="73">
        <v>1.0129999999999999</v>
      </c>
      <c r="H33" s="11" t="s">
        <v>49</v>
      </c>
      <c r="I33" s="10">
        <v>0.48599999999999999</v>
      </c>
      <c r="J33" s="11" t="s">
        <v>50</v>
      </c>
      <c r="K33" s="12">
        <f t="shared" si="0"/>
        <v>0.49231799999999992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">
      <c r="A34" s="9" t="s">
        <v>90</v>
      </c>
      <c r="B34" s="11">
        <v>1</v>
      </c>
      <c r="C34" s="11" t="s">
        <v>2</v>
      </c>
      <c r="D34" s="17" t="s">
        <v>179</v>
      </c>
      <c r="E34" s="10"/>
      <c r="F34" s="17" t="s">
        <v>91</v>
      </c>
      <c r="G34" s="73">
        <v>0.04</v>
      </c>
      <c r="H34" s="18" t="s">
        <v>92</v>
      </c>
      <c r="I34" s="18">
        <v>2.37</v>
      </c>
      <c r="J34" s="18" t="s">
        <v>93</v>
      </c>
      <c r="K34" s="19">
        <f>(G34*I34)</f>
        <v>9.4800000000000009E-2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">
      <c r="A35" s="9" t="s">
        <v>90</v>
      </c>
      <c r="B35" s="11">
        <v>1</v>
      </c>
      <c r="C35" s="11" t="s">
        <v>2</v>
      </c>
      <c r="D35" s="17" t="s">
        <v>205</v>
      </c>
      <c r="E35" s="10"/>
      <c r="F35" s="18" t="s">
        <v>99</v>
      </c>
      <c r="G35" s="73">
        <v>0.4</v>
      </c>
      <c r="H35" s="18" t="s">
        <v>92</v>
      </c>
      <c r="I35" s="18">
        <v>2.77</v>
      </c>
      <c r="J35" s="18" t="s">
        <v>93</v>
      </c>
      <c r="K35" s="19">
        <f>(G35*I35)</f>
        <v>1.1080000000000001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">
      <c r="A36" s="9" t="s">
        <v>90</v>
      </c>
      <c r="B36" s="11">
        <v>1</v>
      </c>
      <c r="C36" s="11" t="s">
        <v>2</v>
      </c>
      <c r="D36" s="11" t="s">
        <v>9</v>
      </c>
      <c r="E36" s="11"/>
      <c r="F36" s="11" t="s">
        <v>91</v>
      </c>
      <c r="G36" s="74">
        <v>0.03</v>
      </c>
      <c r="H36" s="10" t="s">
        <v>92</v>
      </c>
      <c r="I36" s="10">
        <v>2.37</v>
      </c>
      <c r="J36" s="10" t="s">
        <v>93</v>
      </c>
      <c r="K36" s="12">
        <f>(G36*I36)</f>
        <v>7.1099999999999997E-2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">
      <c r="A37" s="9" t="s">
        <v>90</v>
      </c>
      <c r="B37" s="11">
        <v>1</v>
      </c>
      <c r="C37" s="11" t="s">
        <v>2</v>
      </c>
      <c r="D37" s="11" t="s">
        <v>94</v>
      </c>
      <c r="E37" s="11"/>
      <c r="F37" s="11" t="s">
        <v>91</v>
      </c>
      <c r="G37" s="74">
        <v>0.12</v>
      </c>
      <c r="H37" s="10" t="s">
        <v>92</v>
      </c>
      <c r="I37" s="10">
        <v>2.37</v>
      </c>
      <c r="J37" s="10" t="s">
        <v>93</v>
      </c>
      <c r="K37" s="12">
        <f t="shared" si="0"/>
        <v>0.28439999999999999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">
      <c r="A38" s="9" t="s">
        <v>90</v>
      </c>
      <c r="B38" s="11">
        <v>1</v>
      </c>
      <c r="C38" s="11" t="s">
        <v>2</v>
      </c>
      <c r="D38" s="10" t="s">
        <v>94</v>
      </c>
      <c r="E38" s="10"/>
      <c r="F38" s="10" t="s">
        <v>99</v>
      </c>
      <c r="G38" s="74">
        <v>0.11</v>
      </c>
      <c r="H38" s="10" t="s">
        <v>92</v>
      </c>
      <c r="I38" s="10">
        <v>2.77</v>
      </c>
      <c r="J38" s="10" t="s">
        <v>93</v>
      </c>
      <c r="K38" s="12">
        <f>(G38*I38)</f>
        <v>0.30470000000000003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">
      <c r="A39" s="9" t="s">
        <v>90</v>
      </c>
      <c r="B39" s="11">
        <v>1</v>
      </c>
      <c r="C39" s="11" t="s">
        <v>2</v>
      </c>
      <c r="D39" s="11" t="s">
        <v>94</v>
      </c>
      <c r="E39" s="11"/>
      <c r="F39" s="17" t="s">
        <v>100</v>
      </c>
      <c r="G39" s="74">
        <v>0.1</v>
      </c>
      <c r="H39" s="10" t="s">
        <v>101</v>
      </c>
      <c r="I39" s="10">
        <v>1.95</v>
      </c>
      <c r="J39" s="10" t="s">
        <v>73</v>
      </c>
      <c r="K39" s="12">
        <f t="shared" si="0"/>
        <v>0.19500000000000001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>
      <c r="A40" s="9" t="s">
        <v>90</v>
      </c>
      <c r="B40" s="11">
        <v>1</v>
      </c>
      <c r="C40" s="11" t="s">
        <v>2</v>
      </c>
      <c r="D40" s="10" t="s">
        <v>102</v>
      </c>
      <c r="E40" s="11"/>
      <c r="F40" s="11" t="s">
        <v>91</v>
      </c>
      <c r="G40" s="74">
        <v>0.12</v>
      </c>
      <c r="H40" s="10" t="s">
        <v>92</v>
      </c>
      <c r="I40" s="10">
        <v>2.37</v>
      </c>
      <c r="J40" s="10" t="s">
        <v>93</v>
      </c>
      <c r="K40" s="12">
        <f>(G40*I40)</f>
        <v>0.28439999999999999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>
      <c r="A41" s="9" t="s">
        <v>90</v>
      </c>
      <c r="B41" s="11">
        <v>1</v>
      </c>
      <c r="C41" s="11" t="s">
        <v>2</v>
      </c>
      <c r="D41" s="10" t="s">
        <v>102</v>
      </c>
      <c r="E41" s="10"/>
      <c r="F41" s="10" t="s">
        <v>99</v>
      </c>
      <c r="G41" s="74">
        <v>0.09</v>
      </c>
      <c r="H41" s="10" t="s">
        <v>92</v>
      </c>
      <c r="I41" s="10">
        <v>2.77</v>
      </c>
      <c r="J41" s="10" t="s">
        <v>93</v>
      </c>
      <c r="K41" s="19">
        <f>(G41*I41)</f>
        <v>0.24929999999999999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30">
      <c r="A42" s="9" t="s">
        <v>90</v>
      </c>
      <c r="B42" s="10">
        <v>1</v>
      </c>
      <c r="C42" s="10" t="s">
        <v>84</v>
      </c>
      <c r="D42" s="10" t="s">
        <v>103</v>
      </c>
      <c r="E42" s="10"/>
      <c r="F42" s="10" t="s">
        <v>12</v>
      </c>
      <c r="G42" s="73">
        <v>2.3E-2</v>
      </c>
      <c r="H42" s="10" t="s">
        <v>104</v>
      </c>
      <c r="I42" s="10">
        <v>1320</v>
      </c>
      <c r="J42" s="10" t="s">
        <v>105</v>
      </c>
      <c r="K42" s="12">
        <f t="shared" si="0"/>
        <v>30.36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30">
      <c r="A43" s="9" t="s">
        <v>90</v>
      </c>
      <c r="B43" s="10">
        <v>1</v>
      </c>
      <c r="C43" s="10" t="s">
        <v>84</v>
      </c>
      <c r="D43" s="10" t="s">
        <v>103</v>
      </c>
      <c r="E43" s="10"/>
      <c r="F43" s="10" t="s">
        <v>14</v>
      </c>
      <c r="G43" s="73">
        <v>2.8000000000000001E-2</v>
      </c>
      <c r="H43" s="10" t="s">
        <v>104</v>
      </c>
      <c r="I43" s="10">
        <v>1320</v>
      </c>
      <c r="J43" s="10" t="s">
        <v>105</v>
      </c>
      <c r="K43" s="12">
        <f t="shared" si="0"/>
        <v>36.96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>
      <c r="A44" s="24" t="s">
        <v>69</v>
      </c>
      <c r="B44" s="24">
        <v>1</v>
      </c>
      <c r="C44" s="23" t="s">
        <v>87</v>
      </c>
      <c r="D44" s="24" t="s">
        <v>4</v>
      </c>
      <c r="E44" s="25"/>
      <c r="F44" s="24" t="s">
        <v>99</v>
      </c>
      <c r="G44" s="75">
        <v>8</v>
      </c>
      <c r="H44" s="24" t="s">
        <v>106</v>
      </c>
      <c r="I44" s="24">
        <v>2.77</v>
      </c>
      <c r="J44" s="24" t="s">
        <v>93</v>
      </c>
      <c r="K44" s="12">
        <f t="shared" si="0"/>
        <v>22.16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>
      <c r="A45" s="24" t="s">
        <v>69</v>
      </c>
      <c r="B45" s="24">
        <v>1</v>
      </c>
      <c r="C45" s="23" t="s">
        <v>87</v>
      </c>
      <c r="D45" s="118" t="s">
        <v>5</v>
      </c>
      <c r="E45" s="25"/>
      <c r="F45" s="24" t="s">
        <v>99</v>
      </c>
      <c r="G45" s="76">
        <v>0.96</v>
      </c>
      <c r="H45" s="24" t="s">
        <v>106</v>
      </c>
      <c r="I45" s="24">
        <v>2.77</v>
      </c>
      <c r="J45" s="24" t="s">
        <v>93</v>
      </c>
      <c r="K45" s="12">
        <f t="shared" si="0"/>
        <v>2.6591999999999998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>
      <c r="A46" s="24" t="s">
        <v>69</v>
      </c>
      <c r="B46" s="24">
        <v>1</v>
      </c>
      <c r="C46" s="23" t="s">
        <v>87</v>
      </c>
      <c r="D46" s="118" t="s">
        <v>6</v>
      </c>
      <c r="E46" s="24" t="s">
        <v>107</v>
      </c>
      <c r="F46" s="24" t="s">
        <v>99</v>
      </c>
      <c r="G46" s="75">
        <v>0.96</v>
      </c>
      <c r="H46" s="24" t="s">
        <v>106</v>
      </c>
      <c r="I46" s="24">
        <v>2.77</v>
      </c>
      <c r="J46" s="24" t="s">
        <v>93</v>
      </c>
      <c r="K46" s="12">
        <f t="shared" si="0"/>
        <v>2.6591999999999998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>
      <c r="A47" s="24" t="s">
        <v>69</v>
      </c>
      <c r="B47" s="24">
        <v>1</v>
      </c>
      <c r="C47" s="23" t="s">
        <v>87</v>
      </c>
      <c r="D47" s="118" t="s">
        <v>7</v>
      </c>
      <c r="E47" s="24" t="s">
        <v>107</v>
      </c>
      <c r="F47" s="24" t="s">
        <v>99</v>
      </c>
      <c r="G47" s="75">
        <v>1.8</v>
      </c>
      <c r="H47" s="24" t="s">
        <v>106</v>
      </c>
      <c r="I47" s="24">
        <v>2.77</v>
      </c>
      <c r="J47" s="24" t="s">
        <v>93</v>
      </c>
      <c r="K47" s="12">
        <f t="shared" si="0"/>
        <v>4.9859999999999998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>
      <c r="A48" s="24" t="s">
        <v>69</v>
      </c>
      <c r="B48" s="24">
        <v>1</v>
      </c>
      <c r="C48" s="23" t="s">
        <v>87</v>
      </c>
      <c r="D48" s="24" t="s">
        <v>0</v>
      </c>
      <c r="E48" s="24" t="s">
        <v>108</v>
      </c>
      <c r="F48" s="24" t="s">
        <v>99</v>
      </c>
      <c r="G48" s="75">
        <v>10.62</v>
      </c>
      <c r="H48" s="24" t="s">
        <v>106</v>
      </c>
      <c r="I48" s="24">
        <v>2.77</v>
      </c>
      <c r="J48" s="24" t="s">
        <v>93</v>
      </c>
      <c r="K48" s="12">
        <f t="shared" si="0"/>
        <v>29.417399999999997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">
      <c r="A49" s="24" t="s">
        <v>69</v>
      </c>
      <c r="B49" s="24">
        <v>1</v>
      </c>
      <c r="C49" s="23" t="s">
        <v>87</v>
      </c>
      <c r="D49" s="24" t="s">
        <v>109</v>
      </c>
      <c r="E49" s="24" t="s">
        <v>108</v>
      </c>
      <c r="F49" s="24" t="s">
        <v>99</v>
      </c>
      <c r="G49" s="75">
        <v>7.81</v>
      </c>
      <c r="H49" s="24" t="s">
        <v>106</v>
      </c>
      <c r="I49" s="24">
        <v>2.77</v>
      </c>
      <c r="J49" s="24" t="s">
        <v>93</v>
      </c>
      <c r="K49" s="12">
        <f t="shared" si="0"/>
        <v>21.633699999999997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">
      <c r="A50" s="24" t="s">
        <v>69</v>
      </c>
      <c r="B50" s="24">
        <v>1</v>
      </c>
      <c r="C50" s="23" t="s">
        <v>87</v>
      </c>
      <c r="D50" s="24" t="s">
        <v>110</v>
      </c>
      <c r="E50" s="24" t="s">
        <v>108</v>
      </c>
      <c r="F50" s="24" t="s">
        <v>99</v>
      </c>
      <c r="G50" s="75">
        <v>15.58</v>
      </c>
      <c r="H50" s="24" t="s">
        <v>106</v>
      </c>
      <c r="I50" s="24">
        <v>2.77</v>
      </c>
      <c r="J50" s="24" t="s">
        <v>93</v>
      </c>
      <c r="K50" s="12">
        <f t="shared" si="0"/>
        <v>43.156599999999997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">
      <c r="A51" s="24" t="s">
        <v>69</v>
      </c>
      <c r="B51" s="24">
        <v>1</v>
      </c>
      <c r="C51" s="23" t="s">
        <v>87</v>
      </c>
      <c r="D51" s="24" t="s">
        <v>111</v>
      </c>
      <c r="E51" s="24" t="s">
        <v>108</v>
      </c>
      <c r="F51" s="24" t="s">
        <v>99</v>
      </c>
      <c r="G51" s="75">
        <v>9.3800000000000008</v>
      </c>
      <c r="H51" s="24" t="s">
        <v>106</v>
      </c>
      <c r="I51" s="24">
        <v>2.77</v>
      </c>
      <c r="J51" s="24" t="s">
        <v>93</v>
      </c>
      <c r="K51" s="12">
        <f t="shared" si="0"/>
        <v>25.982600000000001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">
      <c r="A52" s="24" t="s">
        <v>69</v>
      </c>
      <c r="B52" s="24">
        <v>1</v>
      </c>
      <c r="C52" s="23" t="s">
        <v>87</v>
      </c>
      <c r="D52" s="24" t="s">
        <v>95</v>
      </c>
      <c r="E52" s="24" t="s">
        <v>108</v>
      </c>
      <c r="F52" s="24" t="s">
        <v>99</v>
      </c>
      <c r="G52" s="75">
        <v>12</v>
      </c>
      <c r="H52" s="24" t="s">
        <v>106</v>
      </c>
      <c r="I52" s="24">
        <v>2.77</v>
      </c>
      <c r="J52" s="24" t="s">
        <v>93</v>
      </c>
      <c r="K52" s="12">
        <f t="shared" si="0"/>
        <v>33.24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">
      <c r="A53" s="24" t="s">
        <v>69</v>
      </c>
      <c r="B53" s="24">
        <v>1</v>
      </c>
      <c r="C53" s="23" t="s">
        <v>87</v>
      </c>
      <c r="D53" s="24" t="s">
        <v>96</v>
      </c>
      <c r="E53" s="24" t="s">
        <v>108</v>
      </c>
      <c r="F53" s="24" t="s">
        <v>99</v>
      </c>
      <c r="G53" s="75">
        <v>7.81</v>
      </c>
      <c r="H53" s="24" t="s">
        <v>106</v>
      </c>
      <c r="I53" s="24">
        <v>2.77</v>
      </c>
      <c r="J53" s="24" t="s">
        <v>93</v>
      </c>
      <c r="K53" s="12">
        <f t="shared" si="0"/>
        <v>21.633699999999997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">
      <c r="A54" s="24" t="s">
        <v>69</v>
      </c>
      <c r="B54" s="24">
        <v>1</v>
      </c>
      <c r="C54" s="23" t="s">
        <v>87</v>
      </c>
      <c r="D54" s="24" t="s">
        <v>97</v>
      </c>
      <c r="E54" s="24" t="s">
        <v>108</v>
      </c>
      <c r="F54" s="24" t="s">
        <v>99</v>
      </c>
      <c r="G54" s="75">
        <v>7.81</v>
      </c>
      <c r="H54" s="24" t="s">
        <v>106</v>
      </c>
      <c r="I54" s="24">
        <v>2.77</v>
      </c>
      <c r="J54" s="24" t="s">
        <v>93</v>
      </c>
      <c r="K54" s="12">
        <f t="shared" si="0"/>
        <v>21.633699999999997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">
      <c r="A55" s="24" t="s">
        <v>69</v>
      </c>
      <c r="B55" s="24">
        <v>1</v>
      </c>
      <c r="C55" s="23" t="s">
        <v>87</v>
      </c>
      <c r="D55" s="24" t="s">
        <v>98</v>
      </c>
      <c r="E55" s="24" t="s">
        <v>108</v>
      </c>
      <c r="F55" s="24" t="s">
        <v>99</v>
      </c>
      <c r="G55" s="75">
        <v>7.81</v>
      </c>
      <c r="H55" s="24" t="s">
        <v>106</v>
      </c>
      <c r="I55" s="24">
        <v>2.77</v>
      </c>
      <c r="J55" s="24" t="s">
        <v>93</v>
      </c>
      <c r="K55" s="12">
        <f>(G55*I55)</f>
        <v>21.633699999999997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">
      <c r="A56" s="25" t="s">
        <v>69</v>
      </c>
      <c r="B56" s="25">
        <v>1</v>
      </c>
      <c r="C56" s="23" t="s">
        <v>87</v>
      </c>
      <c r="D56" s="118" t="s">
        <v>121</v>
      </c>
      <c r="E56" s="25" t="s">
        <v>122</v>
      </c>
      <c r="F56" s="25" t="s">
        <v>99</v>
      </c>
      <c r="G56" s="75">
        <v>0.16</v>
      </c>
      <c r="H56" s="25" t="s">
        <v>123</v>
      </c>
      <c r="I56" s="25">
        <v>2.77</v>
      </c>
      <c r="J56" s="25" t="s">
        <v>93</v>
      </c>
      <c r="K56" s="19">
        <f>(G56*I56)</f>
        <v>0.44320000000000004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">
      <c r="A60" s="2"/>
      <c r="B60" s="2"/>
      <c r="C60" s="26"/>
      <c r="D60" s="2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">
      <c r="A61" s="2"/>
      <c r="B61" s="2"/>
      <c r="C61" s="2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">
      <c r="A62" s="2"/>
      <c r="B62" s="2"/>
      <c r="C62" s="2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</sheetData>
  <mergeCells count="1"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7"/>
  <dimension ref="A1:V91"/>
  <sheetViews>
    <sheetView topLeftCell="A28" workbookViewId="0">
      <selection activeCell="C10" sqref="C10"/>
    </sheetView>
  </sheetViews>
  <sheetFormatPr baseColWidth="10" defaultColWidth="14.42578125" defaultRowHeight="15.75" customHeight="1"/>
  <cols>
    <col min="1" max="1" width="12.85546875" bestFit="1" customWidth="1"/>
    <col min="2" max="2" width="2" bestFit="1" customWidth="1"/>
    <col min="3" max="3" width="37.85546875" customWidth="1"/>
    <col min="4" max="4" width="21.7109375" bestFit="1" customWidth="1"/>
    <col min="5" max="5" width="13" bestFit="1" customWidth="1"/>
    <col min="6" max="6" width="20.5703125" style="83" bestFit="1" customWidth="1"/>
    <col min="7" max="13" width="20.5703125" bestFit="1" customWidth="1"/>
    <col min="14" max="14" width="21" customWidth="1"/>
    <col min="15" max="15" width="6.140625" bestFit="1" customWidth="1"/>
    <col min="16" max="16" width="8.42578125" bestFit="1" customWidth="1"/>
    <col min="17" max="17" width="9" bestFit="1" customWidth="1"/>
  </cols>
  <sheetData>
    <row r="1" spans="1:22" ht="15.75" customHeight="1">
      <c r="G1" s="486" t="s">
        <v>177</v>
      </c>
      <c r="H1" s="486"/>
      <c r="I1" s="486"/>
      <c r="V1" s="105" t="s">
        <v>198</v>
      </c>
    </row>
    <row r="2" spans="1:22" ht="30">
      <c r="A2" s="94" t="s">
        <v>37</v>
      </c>
      <c r="B2" s="94"/>
      <c r="C2" s="94" t="s">
        <v>66</v>
      </c>
      <c r="D2" s="94" t="s">
        <v>68</v>
      </c>
      <c r="E2" s="94" t="s">
        <v>42</v>
      </c>
      <c r="F2" s="84"/>
      <c r="G2" s="95">
        <v>1</v>
      </c>
      <c r="H2" s="88" t="s">
        <v>51</v>
      </c>
      <c r="I2" s="28">
        <v>0</v>
      </c>
      <c r="K2" s="96" t="s">
        <v>114</v>
      </c>
      <c r="L2" s="97">
        <v>95</v>
      </c>
      <c r="M2" s="53">
        <v>1</v>
      </c>
      <c r="N2" s="89" t="s">
        <v>82</v>
      </c>
      <c r="O2" s="98">
        <v>0.28439999999999999</v>
      </c>
      <c r="P2" s="89" t="s">
        <v>78</v>
      </c>
      <c r="Q2" s="90" t="s">
        <v>125</v>
      </c>
      <c r="R2" s="90"/>
      <c r="S2" s="55" t="s">
        <v>42</v>
      </c>
      <c r="T2" s="55" t="s">
        <v>126</v>
      </c>
      <c r="V2" s="106" t="s">
        <v>183</v>
      </c>
    </row>
    <row r="3" spans="1:22" ht="17.25">
      <c r="A3" s="92" t="s">
        <v>46</v>
      </c>
      <c r="B3" s="92"/>
      <c r="C3" s="92" t="s">
        <v>11</v>
      </c>
      <c r="D3" s="93">
        <v>0.34991999999999995</v>
      </c>
      <c r="E3" s="38" t="s">
        <v>74</v>
      </c>
      <c r="F3" s="85"/>
      <c r="G3" s="29">
        <v>2</v>
      </c>
      <c r="H3" s="88" t="s">
        <v>52</v>
      </c>
      <c r="I3" s="28">
        <v>8.3000000000000004E-2</v>
      </c>
      <c r="K3" s="96" t="s">
        <v>113</v>
      </c>
      <c r="L3" s="97">
        <v>135</v>
      </c>
      <c r="M3" s="38">
        <v>2</v>
      </c>
      <c r="N3" s="92" t="s">
        <v>83</v>
      </c>
      <c r="O3" s="99">
        <v>0.24929999999999999</v>
      </c>
      <c r="P3" s="92" t="s">
        <v>78</v>
      </c>
      <c r="Q3" s="56" t="s">
        <v>128</v>
      </c>
      <c r="R3" s="57">
        <v>10</v>
      </c>
      <c r="S3" s="58" t="s">
        <v>8</v>
      </c>
      <c r="T3" s="91" t="s">
        <v>127</v>
      </c>
      <c r="V3" s="106" t="s">
        <v>184</v>
      </c>
    </row>
    <row r="4" spans="1:22" ht="17.25">
      <c r="A4" s="10" t="s">
        <v>46</v>
      </c>
      <c r="B4" s="18"/>
      <c r="C4" s="10" t="s">
        <v>13</v>
      </c>
      <c r="D4" s="63">
        <v>1.0691999999999998E-2</v>
      </c>
      <c r="E4" s="17" t="s">
        <v>74</v>
      </c>
      <c r="F4" s="85"/>
      <c r="G4" s="29">
        <v>3</v>
      </c>
      <c r="H4" s="88" t="s">
        <v>54</v>
      </c>
      <c r="I4" s="28">
        <v>0.17</v>
      </c>
      <c r="V4" s="106" t="s">
        <v>185</v>
      </c>
    </row>
    <row r="5" spans="1:22" ht="17.25">
      <c r="A5" s="10" t="s">
        <v>46</v>
      </c>
      <c r="B5" s="18"/>
      <c r="C5" s="10" t="s">
        <v>16</v>
      </c>
      <c r="D5" s="63">
        <v>0.43740000000000001</v>
      </c>
      <c r="E5" s="17" t="s">
        <v>74</v>
      </c>
      <c r="F5" s="85"/>
      <c r="G5" s="29">
        <v>4</v>
      </c>
      <c r="H5" s="88" t="s">
        <v>55</v>
      </c>
      <c r="I5" s="28">
        <v>0.25</v>
      </c>
      <c r="V5" s="106" t="s">
        <v>186</v>
      </c>
    </row>
    <row r="6" spans="1:22" ht="17.25">
      <c r="A6" s="10" t="s">
        <v>46</v>
      </c>
      <c r="B6" s="18"/>
      <c r="C6" s="10" t="s">
        <v>17</v>
      </c>
      <c r="D6" s="63">
        <v>0.36449999999999999</v>
      </c>
      <c r="E6" s="17" t="s">
        <v>74</v>
      </c>
      <c r="F6" s="85"/>
      <c r="G6" s="29">
        <v>5</v>
      </c>
      <c r="H6" s="88" t="s">
        <v>56</v>
      </c>
      <c r="I6" s="28">
        <v>0.5</v>
      </c>
      <c r="V6" s="106" t="s">
        <v>187</v>
      </c>
    </row>
    <row r="7" spans="1:22" ht="17.25">
      <c r="A7" s="10" t="s">
        <v>46</v>
      </c>
      <c r="B7" s="18"/>
      <c r="C7" s="10" t="s">
        <v>23</v>
      </c>
      <c r="D7" s="63">
        <v>4.3739999999999994E-2</v>
      </c>
      <c r="E7" s="17" t="s">
        <v>74</v>
      </c>
      <c r="F7" s="85"/>
      <c r="G7" s="29">
        <v>6</v>
      </c>
      <c r="H7" s="88" t="s">
        <v>57</v>
      </c>
      <c r="I7" s="28">
        <v>1</v>
      </c>
      <c r="V7" s="106" t="s">
        <v>188</v>
      </c>
    </row>
    <row r="8" spans="1:22" ht="17.25">
      <c r="A8" s="10" t="s">
        <v>46</v>
      </c>
      <c r="B8" s="18"/>
      <c r="C8" s="10" t="s">
        <v>26</v>
      </c>
      <c r="D8" s="63">
        <v>3.0617999999999999E-2</v>
      </c>
      <c r="E8" s="17" t="s">
        <v>74</v>
      </c>
      <c r="F8" s="85"/>
      <c r="G8" s="29">
        <v>7</v>
      </c>
      <c r="H8" s="88" t="s">
        <v>58</v>
      </c>
      <c r="I8" s="28">
        <v>2</v>
      </c>
      <c r="V8" s="106" t="s">
        <v>189</v>
      </c>
    </row>
    <row r="9" spans="1:22" ht="15.75" customHeight="1">
      <c r="A9" s="10" t="s">
        <v>46</v>
      </c>
      <c r="B9" s="18"/>
      <c r="C9" s="10" t="s">
        <v>30</v>
      </c>
      <c r="D9" s="63">
        <v>0.31103999999999998</v>
      </c>
      <c r="E9" s="17" t="s">
        <v>74</v>
      </c>
      <c r="F9" s="85"/>
      <c r="V9" s="106" t="s">
        <v>190</v>
      </c>
    </row>
    <row r="10" spans="1:22" ht="15.75" customHeight="1">
      <c r="A10" s="10" t="s">
        <v>46</v>
      </c>
      <c r="B10" s="18"/>
      <c r="C10" s="11" t="s">
        <v>33</v>
      </c>
      <c r="D10" s="63">
        <v>1.1663999999999999</v>
      </c>
      <c r="E10" s="17" t="s">
        <v>74</v>
      </c>
      <c r="F10" s="85"/>
      <c r="V10" s="106" t="s">
        <v>191</v>
      </c>
    </row>
    <row r="11" spans="1:22" ht="15.75" customHeight="1">
      <c r="A11" s="10" t="s">
        <v>46</v>
      </c>
      <c r="B11" s="18"/>
      <c r="C11" s="10" t="s">
        <v>15</v>
      </c>
      <c r="D11" s="63">
        <v>2.9159999999999998E-2</v>
      </c>
      <c r="E11" s="17" t="s">
        <v>74</v>
      </c>
      <c r="F11" s="85"/>
      <c r="V11" s="106" t="s">
        <v>192</v>
      </c>
    </row>
    <row r="12" spans="1:22" ht="15.75" customHeight="1">
      <c r="A12" s="18" t="s">
        <v>20</v>
      </c>
      <c r="B12" s="18"/>
      <c r="C12" s="18" t="s">
        <v>157</v>
      </c>
      <c r="D12" s="81">
        <v>0.02</v>
      </c>
      <c r="E12" s="17" t="s">
        <v>74</v>
      </c>
      <c r="F12" s="85"/>
      <c r="V12" s="106" t="s">
        <v>193</v>
      </c>
    </row>
    <row r="13" spans="1:22" ht="15.75" customHeight="1">
      <c r="A13" s="18" t="s">
        <v>20</v>
      </c>
      <c r="B13" s="18"/>
      <c r="C13" s="18" t="s">
        <v>158</v>
      </c>
      <c r="D13" s="81">
        <v>0.04</v>
      </c>
      <c r="E13" s="17" t="s">
        <v>74</v>
      </c>
      <c r="F13" s="85"/>
      <c r="V13" s="106" t="s">
        <v>194</v>
      </c>
    </row>
    <row r="14" spans="1:22" ht="15.75" customHeight="1">
      <c r="A14" s="18" t="s">
        <v>20</v>
      </c>
      <c r="B14" s="18"/>
      <c r="C14" s="18" t="s">
        <v>159</v>
      </c>
      <c r="D14" s="81">
        <v>0.06</v>
      </c>
      <c r="E14" s="17" t="s">
        <v>74</v>
      </c>
      <c r="F14" s="85"/>
      <c r="V14" s="106" t="s">
        <v>195</v>
      </c>
    </row>
    <row r="15" spans="1:22" ht="15.75" customHeight="1">
      <c r="A15" s="18" t="s">
        <v>20</v>
      </c>
      <c r="B15" s="18"/>
      <c r="C15" s="18" t="s">
        <v>160</v>
      </c>
      <c r="D15" s="81">
        <v>7.4999999999999997E-2</v>
      </c>
      <c r="E15" s="17" t="s">
        <v>74</v>
      </c>
      <c r="F15" s="85"/>
      <c r="V15" s="106" t="s">
        <v>196</v>
      </c>
    </row>
    <row r="16" spans="1:22" ht="15.75" customHeight="1">
      <c r="A16" s="18" t="s">
        <v>20</v>
      </c>
      <c r="B16" s="18"/>
      <c r="C16" s="18" t="s">
        <v>161</v>
      </c>
      <c r="D16" s="81">
        <v>0.1</v>
      </c>
      <c r="E16" s="17" t="s">
        <v>74</v>
      </c>
      <c r="F16" s="85"/>
      <c r="V16" s="106" t="s">
        <v>197</v>
      </c>
    </row>
    <row r="17" spans="1:6" ht="15.75" customHeight="1">
      <c r="A17" s="18" t="s">
        <v>20</v>
      </c>
      <c r="B17" s="18"/>
      <c r="C17" s="18" t="s">
        <v>162</v>
      </c>
      <c r="D17" s="81">
        <v>8.0000000000000002E-3</v>
      </c>
      <c r="E17" s="17" t="s">
        <v>74</v>
      </c>
      <c r="F17" s="85"/>
    </row>
    <row r="18" spans="1:6" ht="15.75" customHeight="1">
      <c r="A18" s="18" t="s">
        <v>20</v>
      </c>
      <c r="B18" s="18"/>
      <c r="C18" s="18" t="s">
        <v>163</v>
      </c>
      <c r="D18" s="81">
        <v>1.2E-2</v>
      </c>
      <c r="E18" s="17" t="s">
        <v>74</v>
      </c>
      <c r="F18" s="85"/>
    </row>
    <row r="19" spans="1:6" ht="15.75" customHeight="1">
      <c r="A19" s="18" t="s">
        <v>20</v>
      </c>
      <c r="B19" s="18"/>
      <c r="C19" s="18" t="s">
        <v>164</v>
      </c>
      <c r="D19" s="81">
        <v>1.4999999999999999E-2</v>
      </c>
      <c r="E19" s="17" t="s">
        <v>74</v>
      </c>
      <c r="F19" s="85"/>
    </row>
    <row r="20" spans="1:6" ht="15.75" customHeight="1">
      <c r="A20" s="18" t="s">
        <v>20</v>
      </c>
      <c r="B20" s="18"/>
      <c r="C20" s="18" t="s">
        <v>165</v>
      </c>
      <c r="D20" s="81">
        <v>0.02</v>
      </c>
      <c r="E20" s="17" t="s">
        <v>74</v>
      </c>
      <c r="F20" s="85"/>
    </row>
    <row r="21" spans="1:6" ht="15.75" customHeight="1">
      <c r="A21" s="18" t="s">
        <v>20</v>
      </c>
      <c r="B21" s="18"/>
      <c r="C21" s="18" t="s">
        <v>166</v>
      </c>
      <c r="D21" s="81">
        <v>2.3E-2</v>
      </c>
      <c r="E21" s="17" t="s">
        <v>74</v>
      </c>
      <c r="F21" s="85"/>
    </row>
    <row r="22" spans="1:6" ht="15.75" customHeight="1">
      <c r="A22" s="18" t="s">
        <v>20</v>
      </c>
      <c r="B22" s="18"/>
      <c r="C22" s="18" t="s">
        <v>167</v>
      </c>
      <c r="D22" s="81">
        <v>4.0000000000000001E-3</v>
      </c>
      <c r="E22" s="17" t="s">
        <v>74</v>
      </c>
      <c r="F22" s="85"/>
    </row>
    <row r="23" spans="1:6" ht="15.75" customHeight="1">
      <c r="A23" s="18" t="s">
        <v>20</v>
      </c>
      <c r="B23" s="18"/>
      <c r="C23" s="18" t="s">
        <v>168</v>
      </c>
      <c r="D23" s="81">
        <v>6.0000000000000001E-3</v>
      </c>
      <c r="E23" s="17" t="s">
        <v>74</v>
      </c>
      <c r="F23" s="85"/>
    </row>
    <row r="24" spans="1:6" ht="15.75" customHeight="1">
      <c r="A24" s="18" t="s">
        <v>20</v>
      </c>
      <c r="B24" s="18"/>
      <c r="C24" s="18" t="s">
        <v>169</v>
      </c>
      <c r="D24" s="81">
        <v>8.9999999999999993E-3</v>
      </c>
      <c r="E24" s="17" t="s">
        <v>74</v>
      </c>
      <c r="F24" s="85"/>
    </row>
    <row r="25" spans="1:6" ht="15.75" customHeight="1">
      <c r="A25" s="18" t="s">
        <v>20</v>
      </c>
      <c r="B25" s="18"/>
      <c r="C25" s="18" t="s">
        <v>170</v>
      </c>
      <c r="D25" s="81">
        <v>1.0999999999999999E-2</v>
      </c>
      <c r="E25" s="17" t="s">
        <v>74</v>
      </c>
      <c r="F25" s="85"/>
    </row>
    <row r="26" spans="1:6" ht="15.75" customHeight="1">
      <c r="A26" s="18" t="s">
        <v>20</v>
      </c>
      <c r="B26" s="18"/>
      <c r="C26" s="18" t="s">
        <v>171</v>
      </c>
      <c r="D26" s="81">
        <v>1.4999999999999999E-2</v>
      </c>
      <c r="E26" s="17" t="s">
        <v>74</v>
      </c>
      <c r="F26" s="85"/>
    </row>
    <row r="27" spans="1:6" ht="15.75" customHeight="1">
      <c r="A27" s="18" t="s">
        <v>20</v>
      </c>
      <c r="B27" s="18"/>
      <c r="C27" s="18" t="s">
        <v>264</v>
      </c>
      <c r="D27" s="81">
        <v>1.7999999999999999E-2</v>
      </c>
      <c r="E27" s="17" t="s">
        <v>74</v>
      </c>
      <c r="F27" s="85"/>
    </row>
    <row r="28" spans="1:6" ht="15.75" customHeight="1">
      <c r="A28" s="10" t="s">
        <v>20</v>
      </c>
      <c r="B28" s="18"/>
      <c r="C28" s="17" t="s">
        <v>265</v>
      </c>
      <c r="D28" s="81">
        <v>0.03</v>
      </c>
      <c r="E28" s="17" t="s">
        <v>74</v>
      </c>
      <c r="F28" s="85"/>
    </row>
    <row r="29" spans="1:6" ht="15.75" customHeight="1">
      <c r="A29" s="10" t="s">
        <v>20</v>
      </c>
      <c r="B29" s="18"/>
      <c r="C29" s="17" t="s">
        <v>266</v>
      </c>
      <c r="D29" s="81">
        <v>3.5999999999999997E-2</v>
      </c>
      <c r="E29" s="17" t="s">
        <v>74</v>
      </c>
      <c r="F29" s="85"/>
    </row>
    <row r="30" spans="1:6" ht="15.75" customHeight="1">
      <c r="A30" s="10" t="s">
        <v>20</v>
      </c>
      <c r="B30" s="18"/>
      <c r="C30" s="17" t="s">
        <v>267</v>
      </c>
      <c r="D30" s="81">
        <v>5.8000000000000003E-2</v>
      </c>
      <c r="E30" s="17" t="s">
        <v>74</v>
      </c>
      <c r="F30" s="85"/>
    </row>
    <row r="31" spans="1:6" ht="15.75" customHeight="1">
      <c r="A31" s="10" t="s">
        <v>20</v>
      </c>
      <c r="B31" s="18"/>
      <c r="C31" s="11" t="s">
        <v>172</v>
      </c>
      <c r="D31" s="81">
        <v>8.9999999999999993E-3</v>
      </c>
      <c r="E31" s="17" t="s">
        <v>74</v>
      </c>
      <c r="F31" s="85"/>
    </row>
    <row r="32" spans="1:6" ht="15.75" customHeight="1">
      <c r="A32" s="10" t="s">
        <v>20</v>
      </c>
      <c r="B32" s="18"/>
      <c r="C32" s="11" t="s">
        <v>173</v>
      </c>
      <c r="D32" s="81">
        <v>1.4E-2</v>
      </c>
      <c r="E32" s="17" t="s">
        <v>74</v>
      </c>
      <c r="F32" s="85"/>
    </row>
    <row r="33" spans="1:12" ht="15.75" customHeight="1">
      <c r="A33" s="10" t="s">
        <v>20</v>
      </c>
      <c r="B33" s="18"/>
      <c r="C33" s="11" t="s">
        <v>174</v>
      </c>
      <c r="D33" s="81">
        <v>1.7999999999999999E-2</v>
      </c>
      <c r="E33" s="17" t="s">
        <v>74</v>
      </c>
      <c r="F33" s="85"/>
      <c r="K33" s="60"/>
      <c r="L33" s="60"/>
    </row>
    <row r="34" spans="1:12" ht="15.75" customHeight="1">
      <c r="A34" s="10" t="s">
        <v>20</v>
      </c>
      <c r="B34" s="18"/>
      <c r="C34" s="11" t="s">
        <v>175</v>
      </c>
      <c r="D34" s="81">
        <v>2.5000000000000001E-2</v>
      </c>
      <c r="E34" s="17" t="s">
        <v>74</v>
      </c>
      <c r="F34" s="85"/>
      <c r="K34" s="61"/>
      <c r="L34" s="62"/>
    </row>
    <row r="35" spans="1:12" ht="15.75" customHeight="1">
      <c r="A35" s="11" t="s">
        <v>18</v>
      </c>
      <c r="B35" s="17"/>
      <c r="C35" s="18" t="s">
        <v>148</v>
      </c>
      <c r="D35" s="63">
        <v>0.52649999999999997</v>
      </c>
      <c r="E35" s="17" t="s">
        <v>74</v>
      </c>
      <c r="F35" s="85"/>
    </row>
    <row r="36" spans="1:12" ht="15.75" customHeight="1">
      <c r="A36" s="11" t="s">
        <v>18</v>
      </c>
      <c r="B36" s="17"/>
      <c r="C36" s="11" t="s">
        <v>24</v>
      </c>
      <c r="D36" s="63">
        <v>0.97199999999999998</v>
      </c>
      <c r="E36" s="17" t="s">
        <v>74</v>
      </c>
      <c r="F36" s="85"/>
    </row>
    <row r="37" spans="1:12" ht="15.75" customHeight="1">
      <c r="A37" s="11" t="s">
        <v>18</v>
      </c>
      <c r="B37" s="17"/>
      <c r="C37" s="11" t="s">
        <v>28</v>
      </c>
      <c r="D37" s="63">
        <v>0.46655999999999997</v>
      </c>
      <c r="E37" s="17" t="s">
        <v>74</v>
      </c>
      <c r="F37" s="85"/>
    </row>
    <row r="38" spans="1:12" ht="15.75" customHeight="1">
      <c r="A38" s="11" t="s">
        <v>18</v>
      </c>
      <c r="B38" s="17"/>
      <c r="C38" s="11" t="s">
        <v>32</v>
      </c>
      <c r="D38" s="63">
        <v>0.77760000000000007</v>
      </c>
      <c r="E38" s="17" t="s">
        <v>74</v>
      </c>
      <c r="F38" s="85"/>
    </row>
    <row r="39" spans="1:12" ht="15.75" customHeight="1">
      <c r="A39" s="11" t="s">
        <v>18</v>
      </c>
      <c r="B39" s="17"/>
      <c r="C39" s="17" t="s">
        <v>77</v>
      </c>
      <c r="D39" s="63">
        <v>0.58319999999999994</v>
      </c>
      <c r="E39" s="17" t="s">
        <v>74</v>
      </c>
      <c r="F39" s="85"/>
    </row>
    <row r="40" spans="1:12" ht="15">
      <c r="A40" s="11" t="s">
        <v>19</v>
      </c>
      <c r="B40" s="17"/>
      <c r="C40" s="11" t="s">
        <v>22</v>
      </c>
      <c r="D40" s="63">
        <v>4.3739999999999994E-2</v>
      </c>
      <c r="E40" s="17" t="s">
        <v>74</v>
      </c>
      <c r="F40" s="85"/>
    </row>
    <row r="41" spans="1:12" ht="15">
      <c r="A41" s="11" t="s">
        <v>19</v>
      </c>
      <c r="B41" s="17"/>
      <c r="C41" s="17" t="s">
        <v>25</v>
      </c>
      <c r="D41" s="63">
        <v>0.49231799999999992</v>
      </c>
      <c r="E41" s="17" t="s">
        <v>74</v>
      </c>
      <c r="F41" s="85"/>
    </row>
    <row r="42" spans="1:12" ht="15">
      <c r="A42" s="11" t="s">
        <v>2</v>
      </c>
      <c r="B42" s="17"/>
      <c r="C42" s="11" t="s">
        <v>9</v>
      </c>
      <c r="D42" s="108">
        <v>7.1099999999999997E-2</v>
      </c>
      <c r="E42" s="18" t="s">
        <v>78</v>
      </c>
      <c r="F42" s="86"/>
    </row>
    <row r="43" spans="1:12" ht="15">
      <c r="A43" s="17" t="s">
        <v>2</v>
      </c>
      <c r="B43" s="17"/>
      <c r="C43" s="17" t="s">
        <v>179</v>
      </c>
      <c r="D43" s="116">
        <v>9.4800000000000009E-2</v>
      </c>
      <c r="E43" s="18" t="s">
        <v>78</v>
      </c>
      <c r="F43" s="86"/>
    </row>
    <row r="44" spans="1:12" ht="15">
      <c r="A44" s="11" t="s">
        <v>2</v>
      </c>
      <c r="B44" s="17">
        <v>1</v>
      </c>
      <c r="C44" s="20" t="s">
        <v>10</v>
      </c>
      <c r="D44" s="64">
        <v>0.28439999999999999</v>
      </c>
      <c r="E44" s="18" t="s">
        <v>78</v>
      </c>
      <c r="F44" s="86"/>
    </row>
    <row r="45" spans="1:12" ht="15">
      <c r="A45" s="11" t="s">
        <v>2</v>
      </c>
      <c r="B45" s="38">
        <v>2</v>
      </c>
      <c r="C45" s="21" t="s">
        <v>80</v>
      </c>
      <c r="D45" s="64">
        <v>0.30470000000000003</v>
      </c>
      <c r="E45" s="18" t="s">
        <v>78</v>
      </c>
      <c r="F45" s="86"/>
    </row>
    <row r="46" spans="1:12" ht="15">
      <c r="A46" s="11" t="s">
        <v>2</v>
      </c>
      <c r="B46" s="38">
        <v>3</v>
      </c>
      <c r="C46" s="22" t="s">
        <v>81</v>
      </c>
      <c r="D46" s="64">
        <v>0.19500000000000001</v>
      </c>
      <c r="E46" s="18" t="s">
        <v>78</v>
      </c>
      <c r="F46" s="86"/>
    </row>
    <row r="47" spans="1:12" ht="15">
      <c r="A47" s="100" t="s">
        <v>2</v>
      </c>
      <c r="B47" s="100"/>
      <c r="C47" s="102" t="s">
        <v>178</v>
      </c>
      <c r="D47" s="101">
        <v>2.6591999999999998E-2</v>
      </c>
      <c r="E47" s="19" t="s">
        <v>78</v>
      </c>
      <c r="F47" s="86"/>
    </row>
    <row r="48" spans="1:12" ht="15">
      <c r="A48" s="17" t="s">
        <v>2</v>
      </c>
      <c r="B48" s="38"/>
      <c r="C48" s="21" t="s">
        <v>117</v>
      </c>
      <c r="D48" s="64">
        <v>0.32400000000000001</v>
      </c>
      <c r="E48" s="18" t="s">
        <v>78</v>
      </c>
      <c r="F48" s="86"/>
    </row>
    <row r="49" spans="1:6" ht="15">
      <c r="A49" s="17" t="s">
        <v>2</v>
      </c>
      <c r="B49" s="38"/>
      <c r="C49" s="21" t="s">
        <v>204</v>
      </c>
      <c r="D49" s="108">
        <v>1.1080000000000001</v>
      </c>
      <c r="E49" s="18" t="s">
        <v>78</v>
      </c>
      <c r="F49" s="86"/>
    </row>
    <row r="50" spans="1:6" ht="15">
      <c r="A50" s="10" t="s">
        <v>84</v>
      </c>
      <c r="B50" s="18"/>
      <c r="C50" s="18" t="s">
        <v>137</v>
      </c>
      <c r="D50" s="63">
        <v>30.36</v>
      </c>
      <c r="E50" s="18" t="s">
        <v>85</v>
      </c>
      <c r="F50" s="86"/>
    </row>
    <row r="51" spans="1:6" ht="15">
      <c r="A51" s="10" t="s">
        <v>84</v>
      </c>
      <c r="B51" s="18"/>
      <c r="C51" s="18" t="s">
        <v>138</v>
      </c>
      <c r="D51" s="63">
        <v>36.96</v>
      </c>
      <c r="E51" s="18" t="s">
        <v>85</v>
      </c>
      <c r="F51" s="87"/>
    </row>
    <row r="52" spans="1:6" ht="15">
      <c r="A52" s="23" t="s">
        <v>87</v>
      </c>
      <c r="B52" s="23"/>
      <c r="C52" s="24" t="s">
        <v>4</v>
      </c>
      <c r="D52" s="63">
        <v>22.16</v>
      </c>
      <c r="E52" s="24" t="s">
        <v>89</v>
      </c>
      <c r="F52" s="87"/>
    </row>
    <row r="53" spans="1:6" ht="15">
      <c r="A53" s="23" t="s">
        <v>87</v>
      </c>
      <c r="B53" s="23"/>
      <c r="C53" s="25" t="s">
        <v>130</v>
      </c>
      <c r="D53" s="63">
        <v>22.16</v>
      </c>
      <c r="E53" s="25" t="s">
        <v>89</v>
      </c>
      <c r="F53" s="87"/>
    </row>
    <row r="54" spans="1:6" ht="15">
      <c r="A54" s="23" t="s">
        <v>87</v>
      </c>
      <c r="B54" s="23"/>
      <c r="C54" s="25" t="s">
        <v>131</v>
      </c>
      <c r="D54" s="63">
        <v>24.82</v>
      </c>
      <c r="E54" s="25" t="s">
        <v>89</v>
      </c>
      <c r="F54" s="87"/>
    </row>
    <row r="55" spans="1:6" ht="15">
      <c r="A55" s="23" t="s">
        <v>87</v>
      </c>
      <c r="B55" s="23"/>
      <c r="C55" s="24" t="s">
        <v>5</v>
      </c>
      <c r="D55" s="63">
        <v>2.6591999999999998</v>
      </c>
      <c r="E55" s="24" t="s">
        <v>89</v>
      </c>
      <c r="F55" s="87"/>
    </row>
    <row r="56" spans="1:6" ht="15">
      <c r="A56" s="23" t="s">
        <v>87</v>
      </c>
      <c r="B56" s="23"/>
      <c r="C56" s="24" t="s">
        <v>6</v>
      </c>
      <c r="D56" s="63">
        <v>2.6591999999999998</v>
      </c>
      <c r="E56" s="24" t="s">
        <v>89</v>
      </c>
      <c r="F56" s="87"/>
    </row>
    <row r="57" spans="1:6" ht="15">
      <c r="A57" s="23" t="s">
        <v>87</v>
      </c>
      <c r="B57" s="23"/>
      <c r="C57" s="24" t="s">
        <v>7</v>
      </c>
      <c r="D57" s="63">
        <v>4.9859999999999998</v>
      </c>
      <c r="E57" s="24" t="s">
        <v>89</v>
      </c>
      <c r="F57" s="87"/>
    </row>
    <row r="58" spans="1:6" ht="15">
      <c r="A58" s="23" t="s">
        <v>87</v>
      </c>
      <c r="B58" s="23"/>
      <c r="C58" s="27" t="s">
        <v>146</v>
      </c>
      <c r="D58" s="63">
        <v>29.417399999999997</v>
      </c>
      <c r="E58" s="24" t="s">
        <v>89</v>
      </c>
      <c r="F58" s="87"/>
    </row>
    <row r="59" spans="1:6" ht="15">
      <c r="A59" s="23" t="s">
        <v>87</v>
      </c>
      <c r="B59" s="23"/>
      <c r="C59" s="27" t="s">
        <v>145</v>
      </c>
      <c r="D59" s="63">
        <v>21.633699999999997</v>
      </c>
      <c r="E59" s="24" t="s">
        <v>89</v>
      </c>
      <c r="F59" s="87"/>
    </row>
    <row r="60" spans="1:6" ht="15">
      <c r="A60" s="23" t="s">
        <v>87</v>
      </c>
      <c r="B60" s="23"/>
      <c r="C60" s="27" t="s">
        <v>144</v>
      </c>
      <c r="D60" s="63">
        <v>43.156599999999997</v>
      </c>
      <c r="E60" s="24" t="s">
        <v>89</v>
      </c>
      <c r="F60" s="87"/>
    </row>
    <row r="61" spans="1:6" ht="15">
      <c r="A61" s="23" t="s">
        <v>87</v>
      </c>
      <c r="B61" s="23"/>
      <c r="C61" s="27" t="s">
        <v>147</v>
      </c>
      <c r="D61" s="63">
        <v>25.982600000000001</v>
      </c>
      <c r="E61" s="24" t="s">
        <v>89</v>
      </c>
      <c r="F61" s="87"/>
    </row>
    <row r="62" spans="1:6" ht="15">
      <c r="A62" s="23" t="s">
        <v>87</v>
      </c>
      <c r="B62" s="23"/>
      <c r="C62" s="27" t="s">
        <v>201</v>
      </c>
      <c r="D62" s="63">
        <v>33.24</v>
      </c>
      <c r="E62" s="24" t="s">
        <v>89</v>
      </c>
      <c r="F62" s="87"/>
    </row>
    <row r="63" spans="1:6" ht="15">
      <c r="A63" s="23" t="s">
        <v>87</v>
      </c>
      <c r="B63" s="23"/>
      <c r="C63" s="27" t="s">
        <v>115</v>
      </c>
      <c r="D63" s="63">
        <v>21.633699999999997</v>
      </c>
      <c r="E63" s="24" t="s">
        <v>89</v>
      </c>
      <c r="F63" s="87"/>
    </row>
    <row r="64" spans="1:6" ht="15.75" customHeight="1">
      <c r="A64" s="30" t="s">
        <v>87</v>
      </c>
      <c r="B64" s="30"/>
      <c r="C64" s="37" t="s">
        <v>202</v>
      </c>
      <c r="D64" s="65">
        <v>21.633699999999997</v>
      </c>
      <c r="E64" s="31" t="s">
        <v>89</v>
      </c>
      <c r="F64" s="87"/>
    </row>
    <row r="65" spans="1:14" ht="15.75" customHeight="1">
      <c r="A65" s="34" t="s">
        <v>87</v>
      </c>
      <c r="B65" s="34"/>
      <c r="C65" s="33" t="s">
        <v>116</v>
      </c>
      <c r="D65" s="66">
        <v>21.633699999999997</v>
      </c>
      <c r="E65" s="35" t="s">
        <v>89</v>
      </c>
      <c r="F65" s="87"/>
    </row>
    <row r="66" spans="1:14" ht="15.75" customHeight="1">
      <c r="A66" s="32" t="s">
        <v>87</v>
      </c>
      <c r="B66" s="29"/>
      <c r="C66" s="107" t="s">
        <v>200</v>
      </c>
      <c r="D66" s="82">
        <v>0.44320000000000004</v>
      </c>
      <c r="E66" s="36" t="s">
        <v>124</v>
      </c>
    </row>
    <row r="68" spans="1:14" ht="15.75" customHeight="1">
      <c r="N68" s="153"/>
    </row>
    <row r="69" spans="1:14" ht="15.75" customHeight="1">
      <c r="N69" s="155"/>
    </row>
    <row r="70" spans="1:14" ht="15.75" customHeight="1">
      <c r="N70" s="155"/>
    </row>
    <row r="71" spans="1:14" ht="15.75" customHeight="1">
      <c r="N71" s="155"/>
    </row>
    <row r="72" spans="1:14" ht="15.75" customHeight="1">
      <c r="N72" s="157"/>
    </row>
    <row r="73" spans="1:14" ht="15.75" customHeight="1">
      <c r="C73" s="151">
        <v>1</v>
      </c>
      <c r="D73" s="151"/>
      <c r="E73" s="152">
        <v>2</v>
      </c>
      <c r="F73" s="152">
        <v>3</v>
      </c>
      <c r="G73" s="152">
        <v>4</v>
      </c>
      <c r="H73" s="152">
        <v>5</v>
      </c>
      <c r="I73" s="152">
        <v>6</v>
      </c>
      <c r="J73" s="169">
        <v>7</v>
      </c>
      <c r="K73" s="169">
        <v>8</v>
      </c>
      <c r="L73" s="169">
        <v>9</v>
      </c>
      <c r="M73" s="169">
        <v>10</v>
      </c>
    </row>
    <row r="74" spans="1:14" ht="15.75" customHeight="1">
      <c r="C74" s="151">
        <v>2</v>
      </c>
      <c r="D74" s="153" t="s">
        <v>232</v>
      </c>
      <c r="E74" s="154" t="s">
        <v>233</v>
      </c>
      <c r="F74" s="154" t="s">
        <v>61</v>
      </c>
      <c r="G74" s="154" t="s">
        <v>62</v>
      </c>
      <c r="H74" s="154" t="s">
        <v>234</v>
      </c>
      <c r="I74" s="154" t="s">
        <v>155</v>
      </c>
    </row>
    <row r="75" spans="1:14" ht="15.75" customHeight="1">
      <c r="C75" s="151">
        <v>3</v>
      </c>
      <c r="D75" s="155" t="s">
        <v>235</v>
      </c>
      <c r="E75" s="35" t="s">
        <v>236</v>
      </c>
      <c r="F75" s="156" t="s">
        <v>237</v>
      </c>
      <c r="G75" s="156" t="s">
        <v>67</v>
      </c>
      <c r="H75" s="156" t="s">
        <v>233</v>
      </c>
      <c r="I75" s="156" t="s">
        <v>238</v>
      </c>
    </row>
    <row r="76" spans="1:14" ht="15.75" customHeight="1">
      <c r="C76" s="151">
        <v>4</v>
      </c>
      <c r="D76" s="155" t="s">
        <v>239</v>
      </c>
      <c r="E76" s="35" t="s">
        <v>240</v>
      </c>
      <c r="F76" s="35" t="s">
        <v>263</v>
      </c>
      <c r="G76" s="35" t="s">
        <v>246</v>
      </c>
      <c r="H76" s="156" t="s">
        <v>65</v>
      </c>
      <c r="I76" s="156" t="s">
        <v>67</v>
      </c>
    </row>
    <row r="77" spans="1:14" ht="15.75" customHeight="1">
      <c r="C77" s="151">
        <v>5</v>
      </c>
      <c r="D77" s="155" t="s">
        <v>241</v>
      </c>
      <c r="E77" s="156" t="s">
        <v>242</v>
      </c>
      <c r="F77" s="156" t="s">
        <v>63</v>
      </c>
      <c r="G77" s="156" t="s">
        <v>243</v>
      </c>
      <c r="H77" s="156" t="s">
        <v>244</v>
      </c>
      <c r="I77" s="156"/>
    </row>
    <row r="78" spans="1:14" ht="15.75" customHeight="1">
      <c r="C78" s="151">
        <v>6</v>
      </c>
      <c r="D78" s="157" t="s">
        <v>245</v>
      </c>
      <c r="E78" s="35" t="s">
        <v>246</v>
      </c>
      <c r="F78" s="156" t="s">
        <v>247</v>
      </c>
      <c r="G78" s="156" t="s">
        <v>242</v>
      </c>
      <c r="H78" s="156" t="s">
        <v>248</v>
      </c>
      <c r="I78" s="156"/>
    </row>
    <row r="80" spans="1:14" ht="15.75" customHeight="1">
      <c r="D80" s="158" t="s">
        <v>249</v>
      </c>
      <c r="E80" s="158" t="s">
        <v>250</v>
      </c>
      <c r="F80" s="158" t="s">
        <v>251</v>
      </c>
      <c r="G80" s="158" t="s">
        <v>252</v>
      </c>
      <c r="H80" s="158" t="s">
        <v>253</v>
      </c>
      <c r="I80" s="158" t="s">
        <v>254</v>
      </c>
      <c r="J80" s="158" t="s">
        <v>255</v>
      </c>
      <c r="K80" s="158" t="s">
        <v>256</v>
      </c>
      <c r="L80" s="158" t="s">
        <v>257</v>
      </c>
      <c r="M80" s="158" t="s">
        <v>258</v>
      </c>
    </row>
    <row r="81" spans="3:13" ht="15.75" customHeight="1">
      <c r="C81" s="159" t="s">
        <v>259</v>
      </c>
      <c r="D81" s="29">
        <v>1</v>
      </c>
      <c r="E81" s="29">
        <v>1</v>
      </c>
      <c r="F81" s="160">
        <v>1</v>
      </c>
      <c r="G81" s="29">
        <v>1</v>
      </c>
      <c r="H81" s="29">
        <v>1</v>
      </c>
      <c r="I81" s="29">
        <v>1</v>
      </c>
      <c r="J81" s="29">
        <v>1</v>
      </c>
      <c r="K81" s="29">
        <v>1</v>
      </c>
      <c r="L81" s="29">
        <v>1</v>
      </c>
      <c r="M81" s="29">
        <v>1</v>
      </c>
    </row>
    <row r="82" spans="3:13" ht="15.75" customHeight="1">
      <c r="C82" s="159" t="s">
        <v>260</v>
      </c>
      <c r="D82" s="29">
        <f>+VLOOKUP(D81,$C$73:$D$78,2,0)</f>
        <v>0</v>
      </c>
      <c r="E82" s="29">
        <f t="shared" ref="E82:M82" si="0">+VLOOKUP(E81,$C$73:$D$78,2,0)</f>
        <v>0</v>
      </c>
      <c r="F82" s="29">
        <f t="shared" si="0"/>
        <v>0</v>
      </c>
      <c r="G82" s="29">
        <f t="shared" si="0"/>
        <v>0</v>
      </c>
      <c r="H82" s="29">
        <f t="shared" si="0"/>
        <v>0</v>
      </c>
      <c r="I82" s="29">
        <f t="shared" si="0"/>
        <v>0</v>
      </c>
      <c r="J82" s="29">
        <f t="shared" si="0"/>
        <v>0</v>
      </c>
      <c r="K82" s="29">
        <f t="shared" si="0"/>
        <v>0</v>
      </c>
      <c r="L82" s="29">
        <f t="shared" si="0"/>
        <v>0</v>
      </c>
      <c r="M82" s="29">
        <f t="shared" si="0"/>
        <v>0</v>
      </c>
    </row>
    <row r="83" spans="3:13" ht="15.75" customHeight="1">
      <c r="C83" s="159" t="s">
        <v>261</v>
      </c>
      <c r="D83" s="29">
        <v>3</v>
      </c>
      <c r="E83" s="29">
        <v>2</v>
      </c>
      <c r="F83" s="160">
        <v>3</v>
      </c>
      <c r="G83" s="29">
        <v>3</v>
      </c>
      <c r="H83" s="29">
        <v>1</v>
      </c>
      <c r="I83" s="29">
        <v>2</v>
      </c>
      <c r="J83" s="29">
        <v>3</v>
      </c>
      <c r="K83" s="29">
        <v>3</v>
      </c>
      <c r="L83" s="29">
        <v>3</v>
      </c>
      <c r="M83" s="29">
        <v>3</v>
      </c>
    </row>
    <row r="84" spans="3:13" ht="15.75" customHeight="1">
      <c r="C84" s="151">
        <v>1</v>
      </c>
      <c r="D84" s="156" t="str">
        <f>IFERROR(VLOOKUP($D82,$D$74:$I$78,$C84+1,0),"")</f>
        <v/>
      </c>
      <c r="E84" s="156" t="str">
        <f>IFERROR(VLOOKUP(E$82,$D$74:$I$78,$C84+1,0),"")</f>
        <v/>
      </c>
      <c r="F84" s="156" t="str">
        <f>IFERROR(VLOOKUP(F$82,$D$74:$I$78,$C84+1,0),"")</f>
        <v/>
      </c>
      <c r="G84" s="156" t="str">
        <f>IFERROR(VLOOKUP(G$82,$D$74:$I$78,$C84+1,0),"")</f>
        <v/>
      </c>
      <c r="H84" s="156" t="str">
        <f t="shared" ref="H84:M88" si="1">IFERROR(VLOOKUP(H$82,$D$74:$I$78,$C84+1,0),"")</f>
        <v/>
      </c>
      <c r="I84" s="156" t="str">
        <f t="shared" si="1"/>
        <v/>
      </c>
      <c r="J84" s="156" t="str">
        <f t="shared" si="1"/>
        <v/>
      </c>
      <c r="K84" s="156" t="str">
        <f t="shared" si="1"/>
        <v/>
      </c>
      <c r="L84" s="156" t="str">
        <f t="shared" si="1"/>
        <v/>
      </c>
      <c r="M84" s="156" t="str">
        <f t="shared" si="1"/>
        <v/>
      </c>
    </row>
    <row r="85" spans="3:13" ht="15.75" customHeight="1">
      <c r="C85" s="151">
        <v>2</v>
      </c>
      <c r="D85" s="156" t="str">
        <f>IFERROR(VLOOKUP($D82,$D$74:$I$78,$C85+1,0),"")</f>
        <v/>
      </c>
      <c r="E85" s="156" t="str">
        <f t="shared" ref="E85:E88" si="2">IFERROR(VLOOKUP(E$82,$D$74:$I$78,$C85+1,0),"")</f>
        <v/>
      </c>
      <c r="F85" s="156" t="str">
        <f t="shared" ref="F85:G88" si="3">IFERROR(VLOOKUP(F$82,$D$74:$I$78,$C85+1,0),"")</f>
        <v/>
      </c>
      <c r="G85" s="156" t="str">
        <f t="shared" si="3"/>
        <v/>
      </c>
      <c r="H85" s="156" t="str">
        <f t="shared" si="1"/>
        <v/>
      </c>
      <c r="I85" s="156" t="str">
        <f t="shared" si="1"/>
        <v/>
      </c>
      <c r="J85" s="156" t="str">
        <f t="shared" si="1"/>
        <v/>
      </c>
      <c r="K85" s="156" t="str">
        <f t="shared" si="1"/>
        <v/>
      </c>
      <c r="L85" s="156" t="str">
        <f t="shared" si="1"/>
        <v/>
      </c>
      <c r="M85" s="156" t="str">
        <f t="shared" si="1"/>
        <v/>
      </c>
    </row>
    <row r="86" spans="3:13" ht="15.75" customHeight="1">
      <c r="C86" s="151">
        <v>3</v>
      </c>
      <c r="D86" s="156" t="str">
        <f>IFERROR(VLOOKUP($D82,$D$74:$I$78,$C86+1,0),"")</f>
        <v/>
      </c>
      <c r="E86" s="156" t="str">
        <f t="shared" si="2"/>
        <v/>
      </c>
      <c r="F86" s="156" t="str">
        <f t="shared" si="3"/>
        <v/>
      </c>
      <c r="G86" s="156" t="str">
        <f t="shared" si="3"/>
        <v/>
      </c>
      <c r="H86" s="156" t="str">
        <f t="shared" si="1"/>
        <v/>
      </c>
      <c r="I86" s="156" t="str">
        <f t="shared" si="1"/>
        <v/>
      </c>
      <c r="J86" s="156" t="str">
        <f t="shared" si="1"/>
        <v/>
      </c>
      <c r="K86" s="156" t="str">
        <f t="shared" si="1"/>
        <v/>
      </c>
      <c r="L86" s="156" t="str">
        <f t="shared" si="1"/>
        <v/>
      </c>
      <c r="M86" s="156" t="str">
        <f t="shared" si="1"/>
        <v/>
      </c>
    </row>
    <row r="87" spans="3:13" ht="15.75" customHeight="1">
      <c r="C87" s="151">
        <v>4</v>
      </c>
      <c r="D87" s="156" t="str">
        <f>IFERROR(VLOOKUP($D82,$D$74:$I$78,$C87+1,0),"")</f>
        <v/>
      </c>
      <c r="E87" s="156" t="str">
        <f t="shared" si="2"/>
        <v/>
      </c>
      <c r="F87" s="156" t="str">
        <f t="shared" si="3"/>
        <v/>
      </c>
      <c r="G87" s="156" t="str">
        <f t="shared" si="3"/>
        <v/>
      </c>
      <c r="H87" s="156" t="str">
        <f t="shared" si="1"/>
        <v/>
      </c>
      <c r="I87" s="156" t="str">
        <f t="shared" si="1"/>
        <v/>
      </c>
      <c r="J87" s="156" t="str">
        <f t="shared" si="1"/>
        <v/>
      </c>
      <c r="K87" s="156" t="str">
        <f t="shared" si="1"/>
        <v/>
      </c>
      <c r="L87" s="156" t="str">
        <f t="shared" si="1"/>
        <v/>
      </c>
      <c r="M87" s="156" t="str">
        <f t="shared" si="1"/>
        <v/>
      </c>
    </row>
    <row r="88" spans="3:13" ht="15.75" customHeight="1">
      <c r="C88" s="151">
        <v>5</v>
      </c>
      <c r="D88" s="156" t="str">
        <f>IFERROR(VLOOKUP($D82,$D$74:$I$78,$C88+1,0),"")</f>
        <v/>
      </c>
      <c r="E88" s="156" t="str">
        <f t="shared" si="2"/>
        <v/>
      </c>
      <c r="F88" s="156" t="str">
        <f t="shared" si="3"/>
        <v/>
      </c>
      <c r="G88" s="156" t="str">
        <f t="shared" si="3"/>
        <v/>
      </c>
      <c r="H88" s="156" t="str">
        <f t="shared" si="1"/>
        <v/>
      </c>
      <c r="I88" s="156" t="str">
        <f t="shared" si="1"/>
        <v/>
      </c>
      <c r="J88" s="156" t="str">
        <f t="shared" si="1"/>
        <v/>
      </c>
      <c r="K88" s="156" t="str">
        <f t="shared" si="1"/>
        <v/>
      </c>
      <c r="L88" s="156" t="str">
        <f t="shared" si="1"/>
        <v/>
      </c>
      <c r="M88" s="156" t="str">
        <f t="shared" si="1"/>
        <v/>
      </c>
    </row>
    <row r="89" spans="3:13" ht="15.75" customHeight="1">
      <c r="C89" s="159" t="s">
        <v>260</v>
      </c>
      <c r="D89" s="29" t="str">
        <f>IFERROR(VLOOKUP(D83,$C$84:$M$88,2,0)," ")</f>
        <v/>
      </c>
      <c r="E89" s="29" t="str">
        <f>IFERROR(VLOOKUP(E83,$C$84:$M$88,1+E73,0)," ")</f>
        <v/>
      </c>
      <c r="F89" s="29" t="str">
        <f t="shared" ref="F89:M89" si="4">IFERROR(VLOOKUP(F83,$C$84:$M$88,1+F73,0)," ")</f>
        <v/>
      </c>
      <c r="G89" s="29" t="str">
        <f t="shared" si="4"/>
        <v/>
      </c>
      <c r="H89" s="29" t="str">
        <f t="shared" si="4"/>
        <v/>
      </c>
      <c r="I89" s="29" t="str">
        <f t="shared" si="4"/>
        <v/>
      </c>
      <c r="J89" s="29" t="str">
        <f t="shared" si="4"/>
        <v/>
      </c>
      <c r="K89" s="29" t="str">
        <f t="shared" si="4"/>
        <v/>
      </c>
      <c r="L89" s="29" t="str">
        <f t="shared" si="4"/>
        <v/>
      </c>
      <c r="M89" s="29" t="str">
        <f t="shared" si="4"/>
        <v/>
      </c>
    </row>
    <row r="90" spans="3:13" ht="15.75" customHeight="1">
      <c r="C90" s="159" t="s">
        <v>262</v>
      </c>
      <c r="D90" s="161" t="str">
        <f>IFERROR(VLOOKUP(CONCATENATE(D82," ",D89),$C$2:$D$34,2,0)," ")</f>
        <v xml:space="preserve"> </v>
      </c>
      <c r="E90" s="161" t="str">
        <f>IFERROR(VLOOKUP(CONCATENATE(E82," ",E89),$C$2:$D$34,2,0)," ")</f>
        <v xml:space="preserve"> </v>
      </c>
      <c r="F90" s="161" t="str">
        <f>IFERROR(VLOOKUP(CONCATENATE(F82," ",F89),$C$2:$D$34,2,0)," ")</f>
        <v xml:space="preserve"> </v>
      </c>
      <c r="G90" s="161" t="str">
        <f>IFERROR(VLOOKUP(CONCATENATE(G82," ",G89),$C$2:$D$34,2,0)," ")</f>
        <v xml:space="preserve"> </v>
      </c>
      <c r="H90" s="161" t="str">
        <f t="shared" ref="H90:M90" si="5">IFERROR(VLOOKUP(CONCATENATE(H82," ",H89),$C$2:$D$34,2,0)," ")</f>
        <v xml:space="preserve"> </v>
      </c>
      <c r="I90" s="161" t="str">
        <f t="shared" si="5"/>
        <v xml:space="preserve"> </v>
      </c>
      <c r="J90" s="161" t="str">
        <f t="shared" si="5"/>
        <v xml:space="preserve"> </v>
      </c>
      <c r="K90" s="161" t="str">
        <f t="shared" si="5"/>
        <v xml:space="preserve"> </v>
      </c>
      <c r="L90" s="161" t="str">
        <f t="shared" si="5"/>
        <v xml:space="preserve"> </v>
      </c>
      <c r="M90" s="161" t="str">
        <f t="shared" si="5"/>
        <v xml:space="preserve"> </v>
      </c>
    </row>
    <row r="91" spans="3:13" ht="15.75" customHeight="1">
      <c r="J91" s="162" t="s">
        <v>210</v>
      </c>
    </row>
  </sheetData>
  <sheetProtection selectLockedCells="1"/>
  <mergeCells count="1">
    <mergeCell ref="G1:I1"/>
  </mergeCells>
  <dataValidations count="1">
    <dataValidation type="custom" allowBlank="1" showInputMessage="1" showErrorMessage="1" sqref="E73">
      <formula1>C76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B6D7A8"/>
  </sheetPr>
  <dimension ref="A1:Q1025"/>
  <sheetViews>
    <sheetView showGridLines="0" zoomScaleNormal="100" workbookViewId="0">
      <selection activeCell="M27" sqref="M27"/>
    </sheetView>
  </sheetViews>
  <sheetFormatPr baseColWidth="10" defaultColWidth="14.42578125" defaultRowHeight="15.75" customHeight="1"/>
  <cols>
    <col min="1" max="3" width="5.42578125" style="43" customWidth="1"/>
    <col min="4" max="4" width="25.42578125" style="43" bestFit="1" customWidth="1"/>
    <col min="5" max="5" width="14.7109375" style="43" customWidth="1"/>
    <col min="6" max="6" width="20" style="43" bestFit="1" customWidth="1"/>
    <col min="7" max="7" width="21.85546875" style="43" customWidth="1"/>
    <col min="8" max="8" width="8.7109375" style="51" customWidth="1"/>
    <col min="9" max="9" width="8.85546875" style="43" customWidth="1"/>
    <col min="10" max="10" width="13.28515625" style="43" customWidth="1"/>
    <col min="11" max="11" width="6" style="43" customWidth="1"/>
    <col min="12" max="12" width="22.140625" style="43" customWidth="1"/>
    <col min="13" max="13" width="14.42578125" style="43" customWidth="1"/>
    <col min="14" max="16384" width="14.42578125" style="43"/>
  </cols>
  <sheetData>
    <row r="1" spans="1:17" ht="24.75">
      <c r="A1" s="206"/>
      <c r="B1" s="303" t="s">
        <v>118</v>
      </c>
      <c r="C1" s="226"/>
      <c r="D1" s="226"/>
      <c r="E1" s="226"/>
      <c r="F1" s="226"/>
      <c r="G1" s="226"/>
      <c r="H1" s="226"/>
      <c r="I1" s="126"/>
      <c r="J1" s="126"/>
      <c r="K1" s="126"/>
      <c r="O1" s="77"/>
      <c r="P1" s="109"/>
      <c r="Q1" s="109"/>
    </row>
    <row r="2" spans="1:17" ht="20.25">
      <c r="A2" s="206"/>
      <c r="B2" s="375" t="s">
        <v>271</v>
      </c>
      <c r="C2" s="375"/>
      <c r="D2" s="375"/>
      <c r="E2" s="375"/>
      <c r="F2" s="375"/>
      <c r="G2" s="375"/>
      <c r="H2" s="375"/>
      <c r="I2" s="375"/>
      <c r="J2" s="121"/>
      <c r="Q2" s="109"/>
    </row>
    <row r="3" spans="1:17" ht="18" customHeight="1">
      <c r="A3" s="206"/>
      <c r="B3" s="375"/>
      <c r="C3" s="375"/>
      <c r="D3" s="375"/>
      <c r="E3" s="375"/>
      <c r="F3" s="375"/>
      <c r="G3" s="375"/>
      <c r="H3" s="375"/>
      <c r="I3" s="375"/>
      <c r="Q3" s="109"/>
    </row>
    <row r="4" spans="1:17" ht="17.25">
      <c r="A4" s="206"/>
      <c r="B4" s="355"/>
      <c r="C4" s="355"/>
      <c r="D4" s="355"/>
      <c r="E4" s="355"/>
      <c r="F4" s="355"/>
      <c r="G4" s="355"/>
      <c r="H4" s="355"/>
      <c r="I4" s="355"/>
      <c r="Q4" s="109"/>
    </row>
    <row r="5" spans="1:17" ht="20.25" customHeight="1">
      <c r="A5" s="206"/>
      <c r="B5" s="206"/>
      <c r="C5" s="206"/>
      <c r="D5" s="228" t="s">
        <v>181</v>
      </c>
      <c r="E5" s="229">
        <v>100</v>
      </c>
      <c r="F5" s="206"/>
      <c r="G5" s="230"/>
      <c r="H5" s="230"/>
      <c r="O5" s="77"/>
      <c r="P5" s="109"/>
      <c r="Q5" s="109"/>
    </row>
    <row r="6" spans="1:17" ht="20.25" customHeight="1">
      <c r="A6" s="206"/>
      <c r="B6" s="206"/>
      <c r="C6" s="206"/>
      <c r="D6" s="228" t="s">
        <v>182</v>
      </c>
      <c r="E6" s="229">
        <v>120</v>
      </c>
      <c r="F6" s="206"/>
      <c r="G6" s="230"/>
      <c r="H6" s="230"/>
      <c r="O6" s="77"/>
      <c r="P6" s="109"/>
      <c r="Q6" s="109"/>
    </row>
    <row r="7" spans="1:17" ht="20.25" customHeight="1">
      <c r="A7" s="206"/>
      <c r="B7" s="206"/>
      <c r="C7" s="206"/>
      <c r="D7" s="227"/>
      <c r="E7" s="227"/>
      <c r="F7" s="227"/>
      <c r="G7" s="227"/>
      <c r="H7" s="227"/>
      <c r="O7" s="77"/>
      <c r="P7" s="109"/>
      <c r="Q7" s="109"/>
    </row>
    <row r="8" spans="1:17" ht="20.25" customHeight="1">
      <c r="A8" s="206"/>
      <c r="B8" s="373" t="s">
        <v>143</v>
      </c>
      <c r="C8" s="373"/>
      <c r="D8" s="373"/>
      <c r="E8" s="206"/>
      <c r="F8" s="227"/>
      <c r="G8" s="227"/>
      <c r="H8" s="227"/>
      <c r="M8" s="77"/>
      <c r="N8" s="109"/>
      <c r="O8" s="109"/>
    </row>
    <row r="9" spans="1:17" ht="20.25" customHeight="1">
      <c r="D9" s="113"/>
      <c r="E9" s="114"/>
      <c r="F9" s="114"/>
      <c r="G9" s="374"/>
      <c r="H9" s="374"/>
      <c r="M9" s="77"/>
      <c r="N9" s="109"/>
      <c r="O9" s="109"/>
    </row>
    <row r="10" spans="1:17" ht="20.25" customHeight="1">
      <c r="D10" s="115"/>
      <c r="E10" s="114"/>
      <c r="F10" s="114"/>
      <c r="G10" s="114"/>
      <c r="H10" s="52"/>
      <c r="M10" s="77"/>
      <c r="N10" s="109"/>
      <c r="O10" s="109"/>
    </row>
    <row r="11" spans="1:17" ht="20.25" customHeight="1">
      <c r="D11" s="51"/>
      <c r="E11" s="51"/>
      <c r="F11" s="51"/>
      <c r="G11" s="51"/>
      <c r="M11" s="77"/>
      <c r="N11" s="109"/>
      <c r="O11" s="109"/>
    </row>
    <row r="12" spans="1:17" ht="20.25" customHeight="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7" ht="12.75">
      <c r="A13" s="109"/>
      <c r="B13" s="109"/>
      <c r="C13" s="109"/>
      <c r="D13" s="77"/>
      <c r="E13" s="77"/>
      <c r="F13" s="77"/>
      <c r="G13" s="77"/>
      <c r="H13" s="77"/>
      <c r="I13" s="109"/>
      <c r="J13" s="109"/>
      <c r="K13" s="109"/>
      <c r="L13" s="109"/>
    </row>
    <row r="14" spans="1:17" ht="17.25">
      <c r="A14" s="109"/>
      <c r="B14" s="109"/>
      <c r="C14" s="109"/>
      <c r="D14" s="320" t="s">
        <v>219</v>
      </c>
      <c r="E14" s="330">
        <f>+('Soja 1ra'!E6)+('Soja 2da'!E6)+('Maiz temprano'!E6)+('Maiz tardio'!E6)+(Girasol!E6)+(Trigo!E6)+(Cebada!E6)+(Sorgo!E6)</f>
        <v>0</v>
      </c>
      <c r="F14" s="77"/>
      <c r="G14" s="77"/>
      <c r="H14" s="77"/>
      <c r="I14" s="109"/>
      <c r="J14" s="109"/>
      <c r="K14" s="109"/>
      <c r="L14" s="109"/>
    </row>
    <row r="15" spans="1:17" ht="17.25">
      <c r="A15" s="109"/>
      <c r="B15" s="109"/>
      <c r="C15" s="109"/>
      <c r="D15" s="357" t="s">
        <v>4</v>
      </c>
      <c r="E15" s="330">
        <f>+('Soja 1ra'!D11)+('Soja 2da'!D11)+('Maiz temprano'!D11)+('Maiz tardio'!D11)+(Girasol!D11)+(Trigo!D11)+(Cebada!D11)+(Sorgo!D11)</f>
        <v>0</v>
      </c>
      <c r="F15" s="77"/>
      <c r="G15" s="77"/>
      <c r="H15" s="77"/>
      <c r="I15" s="109"/>
      <c r="J15" s="109"/>
      <c r="K15" s="109"/>
      <c r="L15" s="109"/>
    </row>
    <row r="16" spans="1:17" ht="17.25">
      <c r="A16" s="109"/>
      <c r="B16" s="109"/>
      <c r="C16" s="109"/>
      <c r="D16" s="320" t="s">
        <v>131</v>
      </c>
      <c r="E16" s="330">
        <f>+('Soja 1ra'!D12)+('Soja 2da'!D12)+('Maiz temprano'!D12)+('Maiz tardio'!D12)+(Girasol!D12)+(Trigo!D12)+(Cebada!D12)+(Sorgo!D12)</f>
        <v>2482</v>
      </c>
      <c r="F16" s="109"/>
      <c r="G16" s="109"/>
      <c r="H16" s="109"/>
      <c r="I16" s="109"/>
      <c r="J16" s="109"/>
      <c r="K16" s="109"/>
      <c r="L16" s="109"/>
    </row>
    <row r="17" spans="1:15" s="79" customFormat="1" ht="17.25">
      <c r="A17" s="109"/>
      <c r="B17" s="109"/>
      <c r="C17" s="109"/>
      <c r="D17" s="320" t="s">
        <v>130</v>
      </c>
      <c r="E17" s="330">
        <f>+('Soja 1ra'!D13)+('Soja 2da'!D13)+('Maiz temprano'!D13)+('Maiz tardio'!D13)+(Girasol!D13)+(Trigo!D13)+(Cebada!D13)+(Sorgo!D13)</f>
        <v>0</v>
      </c>
      <c r="F17" s="109"/>
      <c r="G17" s="109"/>
      <c r="H17" s="109"/>
      <c r="I17" s="109"/>
      <c r="J17" s="109"/>
      <c r="K17" s="109"/>
      <c r="L17" s="109"/>
    </row>
    <row r="18" spans="1:15" s="79" customFormat="1" ht="17.25">
      <c r="A18" s="109"/>
      <c r="B18" s="109"/>
      <c r="C18" s="109"/>
      <c r="D18" s="320" t="s">
        <v>5</v>
      </c>
      <c r="E18" s="330">
        <f>+('Soja 1ra'!E15)+('Soja 2da'!E15)+('Maiz temprano'!E15)+('Maiz tardio'!E15)+(Girasol!E15)+(Trigo!E15)+(Cebada!E15)+(Sorgo!E15)</f>
        <v>265.91999999999996</v>
      </c>
      <c r="F18" s="109"/>
      <c r="G18" s="109"/>
      <c r="H18" s="109"/>
      <c r="I18" s="109"/>
      <c r="J18" s="109"/>
      <c r="K18" s="109"/>
      <c r="L18" s="109"/>
    </row>
    <row r="19" spans="1:15" s="79" customFormat="1" ht="17.25">
      <c r="A19" s="109"/>
      <c r="B19" s="109"/>
      <c r="C19" s="109"/>
      <c r="D19" s="320" t="s">
        <v>6</v>
      </c>
      <c r="E19" s="330">
        <f>+('Soja 1ra'!E16)+('Soja 2da'!E16)+('Maiz temprano'!E16)+('Maiz tardio'!E16)+(Girasol!E16)+(Trigo!E16)+(Cebada!E16)+(Sorgo!E16)</f>
        <v>265.91999999999996</v>
      </c>
      <c r="F19" s="109"/>
      <c r="G19" s="109"/>
      <c r="H19" s="109"/>
      <c r="I19" s="109"/>
      <c r="J19" s="109"/>
      <c r="K19" s="109"/>
      <c r="L19" s="109"/>
    </row>
    <row r="20" spans="1:15" s="79" customFormat="1" ht="15.75" customHeight="1">
      <c r="A20" s="109"/>
      <c r="B20" s="109"/>
      <c r="C20" s="109"/>
      <c r="D20" s="320" t="s">
        <v>7</v>
      </c>
      <c r="E20" s="330">
        <f>+('Soja 1ra'!E17)+('Soja 2da'!E17)+('Maiz temprano'!E17)+('Maiz tardio'!E17)+(Girasol!E17)+(Trigo!E17)+(Cebada!E17)+(Sorgo!E17)</f>
        <v>249.29999999999998</v>
      </c>
      <c r="F20" s="109"/>
      <c r="G20" s="109"/>
      <c r="H20" s="109"/>
      <c r="I20" s="109"/>
      <c r="J20" s="109"/>
      <c r="K20" s="109"/>
      <c r="L20" s="109"/>
    </row>
    <row r="21" spans="1:15" s="79" customFormat="1" ht="17.25">
      <c r="A21" s="367"/>
      <c r="B21" s="367"/>
      <c r="C21" s="367"/>
      <c r="D21" s="320" t="s">
        <v>220</v>
      </c>
      <c r="E21" s="330">
        <f>+('Soja 1ra'!D19)+('Soja 2da'!D19)+('Maiz temprano'!D19)+('Maiz tardio'!D19)+(Girasol!D19)+(Trigo!D19)+(Cebada!D19)+(Sorgo!D19)</f>
        <v>3628.7</v>
      </c>
      <c r="F21" s="109"/>
      <c r="G21" s="109"/>
      <c r="H21" s="109"/>
      <c r="I21" s="109"/>
      <c r="J21" s="109"/>
      <c r="K21" s="109"/>
      <c r="L21" s="109"/>
    </row>
    <row r="22" spans="1:15" s="79" customFormat="1" ht="12.75">
      <c r="A22" s="367"/>
      <c r="B22" s="367"/>
      <c r="C22" s="367"/>
      <c r="D22" s="109"/>
      <c r="E22" s="368"/>
      <c r="F22" s="109"/>
      <c r="G22" s="109"/>
      <c r="H22" s="109"/>
      <c r="I22" s="109"/>
      <c r="J22" s="109"/>
      <c r="K22" s="109"/>
      <c r="L22" s="109"/>
    </row>
    <row r="23" spans="1:15" s="79" customFormat="1" ht="17.25">
      <c r="A23" s="367"/>
      <c r="B23" s="367"/>
      <c r="C23" s="367"/>
      <c r="D23" s="306" t="s">
        <v>135</v>
      </c>
      <c r="E23" s="334">
        <f>+('Soja 1ra'!D21)+('Soja 2da'!D21)+('Maiz temprano'!D21)+('Maiz tardio'!D21:E21)+(Girasol!D21)+(Trigo!D21)+(Cebada!D21)+(Sorgo!D21)</f>
        <v>6891.84</v>
      </c>
      <c r="F23" s="109"/>
      <c r="G23" s="109"/>
      <c r="H23" s="109"/>
      <c r="I23" s="109"/>
      <c r="J23" s="109"/>
      <c r="K23" s="109"/>
      <c r="L23" s="109"/>
      <c r="O23" s="79" t="s">
        <v>284</v>
      </c>
    </row>
    <row r="24" spans="1:15" s="79" customFormat="1" ht="15.75" customHeight="1">
      <c r="A24" s="367"/>
      <c r="B24" s="367"/>
      <c r="C24" s="367"/>
      <c r="D24" s="305" t="s">
        <v>134</v>
      </c>
      <c r="E24" s="335">
        <f>+('Soja 1ra'!D22)+('Soja 2da'!D22)+('Maiz temprano'!D22)+('Maiz tardio'!D22:E22)+(Girasol!D22)+(Trigo!D22)+(Cebada!D22)+(Sorgo!D22)</f>
        <v>137.83680000000001</v>
      </c>
      <c r="F24" s="109"/>
      <c r="G24" s="109"/>
      <c r="H24" s="109"/>
      <c r="I24" s="109"/>
      <c r="J24" s="109"/>
      <c r="K24" s="109"/>
      <c r="L24" s="109"/>
    </row>
    <row r="25" spans="1:15" s="79" customFormat="1" ht="12.75">
      <c r="A25" s="367"/>
      <c r="B25" s="367"/>
      <c r="C25" s="367"/>
      <c r="D25" s="109"/>
      <c r="E25" s="109"/>
      <c r="F25" s="109"/>
      <c r="G25" s="109"/>
      <c r="H25" s="109"/>
      <c r="I25" s="109"/>
      <c r="J25" s="109"/>
      <c r="K25" s="109"/>
      <c r="L25" s="109"/>
    </row>
    <row r="26" spans="1:15" s="79" customFormat="1" ht="17.25" customHeight="1">
      <c r="A26" s="367"/>
      <c r="B26" s="367"/>
      <c r="C26" s="367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15" s="79" customFormat="1" ht="17.25">
      <c r="A27" s="367"/>
      <c r="B27" s="367"/>
      <c r="C27" s="367"/>
      <c r="D27" s="341" t="s">
        <v>203</v>
      </c>
      <c r="E27" s="342">
        <f>+'Soja 1ra'!D21</f>
        <v>3227.09</v>
      </c>
      <c r="F27" s="109"/>
      <c r="G27" s="109"/>
      <c r="H27" s="109"/>
      <c r="I27" s="109"/>
      <c r="J27" s="109"/>
      <c r="K27" s="109"/>
      <c r="L27" s="109"/>
    </row>
    <row r="28" spans="1:15" s="79" customFormat="1" ht="17.25">
      <c r="A28" s="367"/>
      <c r="B28" s="367"/>
      <c r="C28" s="367"/>
      <c r="D28" s="341" t="s">
        <v>180</v>
      </c>
      <c r="E28" s="342">
        <f>+'Soja 2da'!D21</f>
        <v>0</v>
      </c>
      <c r="F28" s="109"/>
      <c r="G28" s="109"/>
      <c r="H28" s="109"/>
      <c r="I28" s="109"/>
      <c r="J28" s="109"/>
      <c r="K28" s="109"/>
      <c r="L28" s="109"/>
    </row>
    <row r="29" spans="1:15" s="80" customFormat="1" ht="17.25">
      <c r="A29" s="367"/>
      <c r="B29" s="367"/>
      <c r="C29" s="367"/>
      <c r="D29" s="341" t="s">
        <v>293</v>
      </c>
      <c r="E29" s="342">
        <f>+'Maiz temprano'!D21</f>
        <v>3664.75</v>
      </c>
      <c r="F29" s="110"/>
      <c r="G29" s="110"/>
      <c r="H29" s="110"/>
      <c r="I29" s="110"/>
      <c r="J29" s="110"/>
      <c r="K29" s="110"/>
      <c r="L29" s="110"/>
    </row>
    <row r="30" spans="1:15" s="79" customFormat="1" ht="17.25">
      <c r="A30" s="110"/>
      <c r="B30" s="110"/>
      <c r="C30" s="110"/>
      <c r="D30" s="341" t="s">
        <v>294</v>
      </c>
      <c r="E30" s="342">
        <f>+'Maiz tardio'!D21</f>
        <v>0</v>
      </c>
      <c r="F30" s="109"/>
      <c r="G30" s="109"/>
      <c r="H30" s="109"/>
      <c r="I30" s="109"/>
      <c r="J30" s="109"/>
      <c r="K30" s="109"/>
      <c r="L30" s="109"/>
    </row>
    <row r="31" spans="1:15" s="79" customFormat="1" ht="15.75" customHeight="1">
      <c r="A31" s="367"/>
      <c r="B31" s="367"/>
      <c r="C31" s="367"/>
      <c r="D31" s="341" t="s">
        <v>109</v>
      </c>
      <c r="E31" s="342">
        <f>+Trigo!D21</f>
        <v>0</v>
      </c>
      <c r="F31" s="109"/>
      <c r="G31" s="109"/>
      <c r="H31" s="109"/>
      <c r="I31" s="109"/>
      <c r="J31" s="109"/>
      <c r="K31" s="109"/>
      <c r="L31" s="109"/>
    </row>
    <row r="32" spans="1:15" s="79" customFormat="1" ht="17.25">
      <c r="A32" s="367"/>
      <c r="B32" s="367"/>
      <c r="C32" s="367"/>
      <c r="D32" s="341" t="s">
        <v>111</v>
      </c>
      <c r="E32" s="342">
        <f>+Girasol!D21</f>
        <v>0</v>
      </c>
      <c r="F32" s="109"/>
      <c r="G32" s="109"/>
      <c r="H32" s="109"/>
      <c r="I32" s="109"/>
      <c r="J32" s="109"/>
      <c r="K32" s="109"/>
      <c r="L32" s="109"/>
    </row>
    <row r="33" spans="1:12" s="79" customFormat="1" ht="17.25">
      <c r="A33" s="367"/>
      <c r="B33" s="367"/>
      <c r="C33" s="367"/>
      <c r="D33" s="341" t="s">
        <v>97</v>
      </c>
      <c r="E33" s="342">
        <f>+Cebada!D21</f>
        <v>0</v>
      </c>
      <c r="F33" s="109"/>
      <c r="G33" s="109"/>
      <c r="H33" s="77"/>
      <c r="I33" s="109"/>
      <c r="J33" s="109"/>
      <c r="K33" s="109"/>
      <c r="L33" s="109"/>
    </row>
    <row r="34" spans="1:12" s="79" customFormat="1" ht="17.25">
      <c r="A34" s="367"/>
      <c r="B34" s="367"/>
      <c r="C34" s="367"/>
      <c r="D34" s="341" t="s">
        <v>95</v>
      </c>
      <c r="E34" s="342">
        <f>+Sorgo!D21</f>
        <v>0</v>
      </c>
      <c r="F34" s="109"/>
      <c r="G34" s="109"/>
      <c r="H34" s="111"/>
      <c r="I34" s="109"/>
      <c r="J34" s="109"/>
      <c r="K34" s="109"/>
      <c r="L34" s="109"/>
    </row>
    <row r="35" spans="1:12" s="79" customFormat="1" ht="12.75">
      <c r="A35" s="367"/>
      <c r="B35" s="367"/>
      <c r="C35" s="367"/>
      <c r="D35" s="109"/>
      <c r="E35" s="109"/>
      <c r="F35" s="109"/>
      <c r="G35" s="109"/>
      <c r="H35" s="111"/>
      <c r="I35" s="109"/>
      <c r="J35" s="109"/>
      <c r="K35" s="109"/>
      <c r="L35" s="109"/>
    </row>
    <row r="36" spans="1:12" s="79" customFormat="1" ht="12.75">
      <c r="A36" s="367"/>
      <c r="B36" s="367"/>
      <c r="C36" s="367"/>
      <c r="D36" s="109"/>
      <c r="E36" s="109"/>
      <c r="F36" s="109"/>
      <c r="G36" s="109"/>
      <c r="H36" s="111"/>
      <c r="I36" s="109"/>
      <c r="J36" s="109"/>
      <c r="K36" s="109"/>
      <c r="L36" s="109"/>
    </row>
    <row r="37" spans="1:12" s="79" customFormat="1" ht="17.25" customHeight="1">
      <c r="A37" s="367"/>
      <c r="B37" s="367"/>
      <c r="C37" s="367"/>
      <c r="D37" s="109"/>
      <c r="E37" s="109"/>
      <c r="F37" s="109"/>
      <c r="G37" s="109"/>
      <c r="H37" s="111"/>
      <c r="I37" s="109"/>
      <c r="J37" s="109"/>
      <c r="K37" s="109"/>
      <c r="L37" s="109"/>
    </row>
    <row r="38" spans="1:12" ht="17.25">
      <c r="A38" s="44"/>
      <c r="B38" s="44"/>
      <c r="C38" s="44"/>
      <c r="D38" s="77"/>
      <c r="E38" s="77"/>
      <c r="F38" s="112"/>
      <c r="G38" s="78"/>
      <c r="H38" s="111"/>
    </row>
    <row r="39" spans="1:12" ht="23.25" customHeight="1">
      <c r="A39" s="44"/>
      <c r="B39" s="44"/>
      <c r="C39" s="44"/>
      <c r="H39" s="112"/>
    </row>
    <row r="40" spans="1:12" ht="23.25" customHeight="1">
      <c r="A40" s="44"/>
      <c r="B40" s="44"/>
      <c r="C40" s="44"/>
      <c r="H40" s="112"/>
    </row>
    <row r="41" spans="1:12" ht="12.75">
      <c r="A41" s="44"/>
      <c r="B41" s="44"/>
      <c r="C41" s="44"/>
      <c r="H41" s="77"/>
    </row>
    <row r="42" spans="1:12" ht="12.75">
      <c r="A42" s="44"/>
      <c r="B42" s="44"/>
      <c r="C42" s="44"/>
      <c r="H42" s="77"/>
    </row>
    <row r="43" spans="1:12" ht="12.75">
      <c r="A43" s="44"/>
      <c r="B43" s="44"/>
      <c r="C43" s="44"/>
      <c r="H43" s="77"/>
    </row>
    <row r="44" spans="1:12" ht="12.75">
      <c r="A44" s="44"/>
      <c r="B44" s="44"/>
      <c r="C44" s="44"/>
      <c r="H44" s="77"/>
    </row>
    <row r="45" spans="1:12" ht="41.25" customHeight="1">
      <c r="A45" s="44"/>
      <c r="B45" s="44"/>
      <c r="C45" s="44"/>
      <c r="H45" s="77"/>
    </row>
    <row r="46" spans="1:12" ht="12.75">
      <c r="A46" s="44"/>
      <c r="B46" s="44"/>
      <c r="C46" s="44"/>
      <c r="H46" s="77"/>
    </row>
    <row r="47" spans="1:12" ht="33.75" customHeight="1">
      <c r="A47" s="44"/>
      <c r="B47" s="44"/>
      <c r="C47" s="44"/>
      <c r="H47" s="77"/>
    </row>
    <row r="48" spans="1:12" ht="17.25" customHeight="1">
      <c r="A48" s="44"/>
      <c r="B48" s="44"/>
      <c r="C48" s="44"/>
      <c r="H48" s="77"/>
    </row>
    <row r="49" spans="1:8" ht="12.75">
      <c r="A49" s="44"/>
      <c r="B49" s="44"/>
      <c r="C49" s="44"/>
      <c r="H49" s="77"/>
    </row>
    <row r="50" spans="1:8" ht="12.75">
      <c r="A50" s="44"/>
      <c r="B50" s="44"/>
      <c r="C50" s="44"/>
      <c r="H50" s="77"/>
    </row>
    <row r="51" spans="1:8" ht="41.25" customHeight="1">
      <c r="H51" s="77"/>
    </row>
    <row r="52" spans="1:8" ht="12.75">
      <c r="H52" s="77"/>
    </row>
    <row r="53" spans="1:8" ht="12.75">
      <c r="H53" s="77"/>
    </row>
    <row r="54" spans="1:8" ht="12.75">
      <c r="H54" s="77"/>
    </row>
    <row r="55" spans="1:8" ht="17.25" customHeight="1">
      <c r="H55" s="77"/>
    </row>
    <row r="56" spans="1:8" ht="12.75">
      <c r="H56" s="77"/>
    </row>
    <row r="57" spans="1:8" ht="12.75">
      <c r="H57" s="77"/>
    </row>
    <row r="58" spans="1:8" ht="12.75">
      <c r="H58" s="77"/>
    </row>
    <row r="59" spans="1:8" ht="12.75">
      <c r="H59" s="77"/>
    </row>
    <row r="60" spans="1:8" ht="17.25" customHeight="1">
      <c r="H60" s="77"/>
    </row>
    <row r="61" spans="1:8" ht="21.75" customHeight="1">
      <c r="H61" s="77"/>
    </row>
    <row r="62" spans="1:8" ht="24" customHeight="1">
      <c r="H62" s="77"/>
    </row>
    <row r="63" spans="1:8" ht="12.75">
      <c r="H63" s="77"/>
    </row>
    <row r="64" spans="1:8" ht="12.75">
      <c r="H64" s="77"/>
    </row>
    <row r="65" spans="8:8" ht="12.75">
      <c r="H65" s="77"/>
    </row>
    <row r="66" spans="8:8" ht="42.75" customHeight="1">
      <c r="H66" s="77"/>
    </row>
    <row r="67" spans="8:8" ht="12.75">
      <c r="H67" s="77"/>
    </row>
    <row r="68" spans="8:8" ht="12.75">
      <c r="H68" s="77"/>
    </row>
    <row r="69" spans="8:8" ht="12.75">
      <c r="H69" s="77"/>
    </row>
    <row r="70" spans="8:8" ht="12.75">
      <c r="H70" s="77"/>
    </row>
    <row r="71" spans="8:8" ht="17.25" customHeight="1">
      <c r="H71" s="77"/>
    </row>
    <row r="72" spans="8:8" ht="12.75">
      <c r="H72" s="77"/>
    </row>
    <row r="73" spans="8:8" ht="12.75">
      <c r="H73" s="77"/>
    </row>
    <row r="74" spans="8:8" ht="39" customHeight="1">
      <c r="H74" s="77"/>
    </row>
    <row r="75" spans="8:8" ht="12.75">
      <c r="H75" s="77"/>
    </row>
    <row r="76" spans="8:8" ht="12.75">
      <c r="H76" s="77"/>
    </row>
    <row r="77" spans="8:8" ht="12.75">
      <c r="H77" s="77"/>
    </row>
    <row r="78" spans="8:8" ht="17.25" customHeight="1">
      <c r="H78" s="77"/>
    </row>
    <row r="79" spans="8:8" ht="12.75">
      <c r="H79" s="77"/>
    </row>
    <row r="80" spans="8:8" ht="12.75">
      <c r="H80" s="77"/>
    </row>
    <row r="81" spans="8:8" ht="12.75">
      <c r="H81" s="77"/>
    </row>
    <row r="82" spans="8:8" ht="12.75">
      <c r="H82" s="77"/>
    </row>
    <row r="83" spans="8:8" ht="17.25" customHeight="1">
      <c r="H83" s="77"/>
    </row>
    <row r="84" spans="8:8" ht="24.75" customHeight="1">
      <c r="H84" s="77"/>
    </row>
    <row r="85" spans="8:8" ht="24.75" customHeight="1">
      <c r="H85" s="77"/>
    </row>
    <row r="86" spans="8:8" ht="12.75">
      <c r="H86" s="77"/>
    </row>
    <row r="87" spans="8:8" ht="12.75">
      <c r="H87" s="77"/>
    </row>
    <row r="88" spans="8:8" ht="12.75">
      <c r="H88" s="77"/>
    </row>
    <row r="89" spans="8:8" ht="36" customHeight="1">
      <c r="H89" s="77"/>
    </row>
    <row r="90" spans="8:8" ht="12.75">
      <c r="H90" s="77"/>
    </row>
    <row r="91" spans="8:8" ht="37.5" customHeight="1">
      <c r="H91" s="77"/>
    </row>
    <row r="92" spans="8:8" ht="12.75">
      <c r="H92" s="77"/>
    </row>
    <row r="93" spans="8:8" ht="33" customHeight="1">
      <c r="H93" s="77"/>
    </row>
    <row r="94" spans="8:8" ht="17.25" customHeight="1">
      <c r="H94" s="77"/>
    </row>
    <row r="95" spans="8:8" ht="12.75">
      <c r="H95" s="77"/>
    </row>
    <row r="96" spans="8:8" ht="12.75">
      <c r="H96" s="77"/>
    </row>
    <row r="97" spans="4:12" ht="42" customHeight="1">
      <c r="H97" s="77"/>
    </row>
    <row r="98" spans="4:12" ht="12.75">
      <c r="H98" s="77"/>
    </row>
    <row r="99" spans="4:12" ht="12.75">
      <c r="H99" s="77"/>
    </row>
    <row r="100" spans="4:12" ht="12.75">
      <c r="H100" s="77"/>
    </row>
    <row r="101" spans="4:12" ht="17.25" customHeight="1">
      <c r="H101" s="77"/>
    </row>
    <row r="102" spans="4:12" ht="12.75">
      <c r="H102" s="77"/>
    </row>
    <row r="103" spans="4:12" ht="12.75">
      <c r="H103" s="77"/>
    </row>
    <row r="104" spans="4:12" ht="12.75">
      <c r="H104" s="77"/>
    </row>
    <row r="105" spans="4:12" ht="12.75">
      <c r="H105" s="77"/>
    </row>
    <row r="106" spans="4:12" ht="17.25" customHeight="1">
      <c r="H106" s="77"/>
    </row>
    <row r="107" spans="4:12" ht="16.5" customHeight="1">
      <c r="D107" s="109"/>
      <c r="E107" s="109"/>
      <c r="F107" s="109"/>
      <c r="G107" s="109"/>
      <c r="H107" s="77"/>
      <c r="I107" s="109"/>
      <c r="J107" s="109"/>
      <c r="K107" s="109"/>
      <c r="L107" s="109"/>
    </row>
    <row r="108" spans="4:12" ht="12.75">
      <c r="H108" s="77"/>
      <c r="I108" s="109"/>
      <c r="J108" s="109"/>
      <c r="K108" s="109"/>
      <c r="L108" s="109"/>
    </row>
    <row r="109" spans="4:12" ht="12.75">
      <c r="K109" s="109"/>
      <c r="L109" s="109"/>
    </row>
    <row r="110" spans="4:12" ht="21" customHeight="1">
      <c r="K110" s="109"/>
      <c r="L110" s="109"/>
    </row>
    <row r="111" spans="4:12" ht="12.75">
      <c r="K111" s="109"/>
      <c r="L111" s="109"/>
    </row>
    <row r="112" spans="4:12" ht="12.75">
      <c r="K112" s="109"/>
      <c r="L112" s="109"/>
    </row>
    <row r="113" spans="8:12" ht="38.25" customHeight="1">
      <c r="K113" s="109"/>
      <c r="L113" s="109"/>
    </row>
    <row r="114" spans="8:12" ht="12.75">
      <c r="K114" s="109"/>
      <c r="L114" s="109"/>
    </row>
    <row r="115" spans="8:12" ht="12.75">
      <c r="K115" s="109"/>
      <c r="L115" s="109"/>
    </row>
    <row r="116" spans="8:12" ht="12.75">
      <c r="K116" s="109"/>
      <c r="L116" s="109"/>
    </row>
    <row r="117" spans="8:12" ht="12.75">
      <c r="K117" s="109"/>
      <c r="L117" s="109"/>
    </row>
    <row r="118" spans="8:12" ht="33" customHeight="1">
      <c r="K118" s="109"/>
      <c r="L118" s="109"/>
    </row>
    <row r="119" spans="8:12" ht="12.75">
      <c r="H119" s="77"/>
      <c r="I119" s="109"/>
      <c r="J119" s="109"/>
      <c r="K119" s="109"/>
      <c r="L119" s="109"/>
    </row>
    <row r="120" spans="8:12" ht="12.75">
      <c r="H120" s="77"/>
      <c r="I120" s="109"/>
      <c r="J120" s="109"/>
      <c r="K120" s="109"/>
      <c r="L120" s="109"/>
    </row>
    <row r="121" spans="8:12" ht="12.75">
      <c r="H121" s="77"/>
      <c r="I121" s="109"/>
      <c r="J121" s="109"/>
      <c r="K121" s="109"/>
      <c r="L121" s="109"/>
    </row>
    <row r="122" spans="8:12" ht="12.75">
      <c r="H122" s="77"/>
      <c r="I122" s="109"/>
      <c r="J122" s="109"/>
      <c r="K122" s="109"/>
      <c r="L122" s="109"/>
    </row>
    <row r="123" spans="8:12" ht="12.75">
      <c r="H123" s="77"/>
      <c r="I123" s="109"/>
      <c r="J123" s="109"/>
      <c r="K123" s="109"/>
      <c r="L123" s="109"/>
    </row>
    <row r="124" spans="8:12" ht="12.75">
      <c r="H124" s="77"/>
      <c r="I124" s="109"/>
      <c r="J124" s="109"/>
      <c r="K124" s="109"/>
      <c r="L124" s="109"/>
    </row>
    <row r="125" spans="8:12" ht="12.75">
      <c r="H125" s="77"/>
      <c r="I125" s="109"/>
      <c r="J125" s="109"/>
      <c r="K125" s="109"/>
      <c r="L125" s="109"/>
    </row>
    <row r="126" spans="8:12" ht="12.75">
      <c r="H126" s="77"/>
      <c r="I126" s="109"/>
      <c r="J126" s="109"/>
      <c r="K126" s="109"/>
      <c r="L126" s="109"/>
    </row>
    <row r="127" spans="8:12" ht="12.75">
      <c r="H127" s="77"/>
      <c r="I127" s="109"/>
      <c r="J127" s="109"/>
      <c r="K127" s="109"/>
      <c r="L127" s="109"/>
    </row>
    <row r="128" spans="8:12" ht="12.75">
      <c r="H128" s="77"/>
      <c r="I128" s="109"/>
      <c r="J128" s="109"/>
      <c r="K128" s="109"/>
      <c r="L128" s="109"/>
    </row>
    <row r="129" spans="4:12" ht="12.75">
      <c r="H129" s="77"/>
      <c r="I129" s="109"/>
      <c r="J129" s="109"/>
      <c r="K129" s="109"/>
      <c r="L129" s="109"/>
    </row>
    <row r="130" spans="4:12" ht="20.25" customHeight="1">
      <c r="D130" s="109"/>
      <c r="E130" s="109"/>
      <c r="F130" s="109"/>
      <c r="G130" s="109"/>
      <c r="H130" s="77"/>
      <c r="I130" s="109"/>
      <c r="J130" s="109"/>
      <c r="K130" s="109"/>
      <c r="L130" s="109"/>
    </row>
    <row r="131" spans="4:12" ht="12.75">
      <c r="H131" s="77"/>
      <c r="I131" s="109"/>
      <c r="J131" s="109"/>
      <c r="K131" s="109"/>
      <c r="L131" s="109"/>
    </row>
    <row r="132" spans="4:12" ht="12.75">
      <c r="H132" s="77"/>
      <c r="I132" s="109"/>
      <c r="J132" s="109"/>
      <c r="K132" s="109"/>
      <c r="L132" s="109"/>
    </row>
    <row r="133" spans="4:12" ht="12.75">
      <c r="H133" s="77"/>
      <c r="I133" s="109"/>
      <c r="J133" s="109"/>
      <c r="K133" s="109"/>
      <c r="L133" s="109"/>
    </row>
    <row r="134" spans="4:12" ht="12.75">
      <c r="H134" s="77"/>
      <c r="I134" s="109"/>
      <c r="J134" s="109"/>
      <c r="K134" s="109"/>
      <c r="L134" s="109"/>
    </row>
    <row r="135" spans="4:12" ht="12.75">
      <c r="H135" s="77"/>
      <c r="I135" s="109"/>
      <c r="J135" s="109"/>
      <c r="K135" s="109"/>
      <c r="L135" s="109"/>
    </row>
    <row r="136" spans="4:12" ht="37.5" customHeight="1">
      <c r="H136" s="77"/>
      <c r="I136" s="109"/>
      <c r="J136" s="109"/>
      <c r="K136" s="109"/>
      <c r="L136" s="109"/>
    </row>
    <row r="137" spans="4:12" ht="12.75">
      <c r="H137" s="77"/>
      <c r="I137" s="109"/>
      <c r="J137" s="109"/>
      <c r="K137" s="109"/>
      <c r="L137" s="109"/>
    </row>
    <row r="138" spans="4:12" ht="12.75">
      <c r="H138" s="77"/>
      <c r="I138" s="109"/>
      <c r="J138" s="109"/>
      <c r="K138" s="109"/>
      <c r="L138" s="109"/>
    </row>
    <row r="139" spans="4:12" ht="12.75">
      <c r="H139" s="77"/>
      <c r="I139" s="109"/>
      <c r="J139" s="109"/>
      <c r="K139" s="109"/>
      <c r="L139" s="109"/>
    </row>
    <row r="140" spans="4:12" ht="12.75">
      <c r="H140" s="77"/>
      <c r="I140" s="109"/>
      <c r="J140" s="109"/>
      <c r="K140" s="109"/>
      <c r="L140" s="109"/>
    </row>
    <row r="141" spans="4:12" ht="32.25" customHeight="1">
      <c r="H141" s="77"/>
      <c r="I141" s="109"/>
      <c r="J141" s="109"/>
      <c r="K141" s="109"/>
      <c r="L141" s="109"/>
    </row>
    <row r="142" spans="4:12" ht="12.75">
      <c r="H142" s="77"/>
      <c r="I142" s="109"/>
      <c r="J142" s="109"/>
      <c r="K142" s="109"/>
      <c r="L142" s="109"/>
    </row>
    <row r="143" spans="4:12" ht="12.75">
      <c r="H143" s="77"/>
      <c r="I143" s="109"/>
      <c r="J143" s="109"/>
      <c r="K143" s="109"/>
      <c r="L143" s="109"/>
    </row>
    <row r="144" spans="4:12" ht="12.75">
      <c r="H144" s="77"/>
      <c r="I144" s="109"/>
      <c r="J144" s="109"/>
      <c r="K144" s="109"/>
      <c r="L144" s="109"/>
    </row>
    <row r="145" spans="4:12" ht="12.75">
      <c r="H145" s="77"/>
      <c r="I145" s="109"/>
      <c r="J145" s="109"/>
      <c r="K145" s="109"/>
      <c r="L145" s="109"/>
    </row>
    <row r="146" spans="4:12" ht="12.75">
      <c r="H146" s="77"/>
      <c r="I146" s="109"/>
      <c r="J146" s="109"/>
      <c r="K146" s="109"/>
      <c r="L146" s="109"/>
    </row>
    <row r="147" spans="4:12" ht="12.75">
      <c r="H147" s="77"/>
      <c r="I147" s="109"/>
      <c r="J147" s="109"/>
      <c r="K147" s="109"/>
      <c r="L147" s="109"/>
    </row>
    <row r="148" spans="4:12" ht="12.75">
      <c r="H148" s="77"/>
      <c r="I148" s="109"/>
      <c r="J148" s="109"/>
      <c r="K148" s="109"/>
      <c r="L148" s="109"/>
    </row>
    <row r="149" spans="4:12" ht="12.75">
      <c r="H149" s="77"/>
      <c r="I149" s="109"/>
      <c r="J149" s="109"/>
      <c r="K149" s="109"/>
      <c r="L149" s="109"/>
    </row>
    <row r="150" spans="4:12" ht="12.75">
      <c r="H150" s="77"/>
      <c r="I150" s="109"/>
      <c r="J150" s="109"/>
      <c r="K150" s="109"/>
      <c r="L150" s="109"/>
    </row>
    <row r="151" spans="4:12" ht="12.75">
      <c r="H151" s="77"/>
      <c r="I151" s="109"/>
      <c r="J151" s="109"/>
      <c r="K151" s="109"/>
      <c r="L151" s="109"/>
    </row>
    <row r="152" spans="4:12" ht="12.75">
      <c r="H152" s="77"/>
      <c r="I152" s="109"/>
      <c r="J152" s="109"/>
      <c r="K152" s="109"/>
      <c r="L152" s="109"/>
    </row>
    <row r="153" spans="4:12" ht="12.75">
      <c r="D153" s="109"/>
      <c r="E153" s="109"/>
      <c r="F153" s="109"/>
      <c r="G153" s="109"/>
    </row>
    <row r="154" spans="4:12" ht="12.75"/>
    <row r="155" spans="4:12" ht="12.75"/>
    <row r="156" spans="4:12" ht="12.75"/>
    <row r="157" spans="4:12" ht="12.75"/>
    <row r="158" spans="4:12" ht="12.75"/>
    <row r="159" spans="4:12" ht="12.75"/>
    <row r="160" spans="4:12" ht="12.75"/>
    <row r="161" spans="4:7" ht="12.75"/>
    <row r="162" spans="4:7" ht="12.75"/>
    <row r="163" spans="4:7" ht="12.75"/>
    <row r="164" spans="4:7" ht="12.75"/>
    <row r="165" spans="4:7" ht="12.75"/>
    <row r="166" spans="4:7" ht="12.75"/>
    <row r="167" spans="4:7" ht="12.75"/>
    <row r="168" spans="4:7" ht="12.75"/>
    <row r="169" spans="4:7" ht="12.75"/>
    <row r="170" spans="4:7" ht="12.75"/>
    <row r="171" spans="4:7" ht="12.75"/>
    <row r="172" spans="4:7" ht="12.75"/>
    <row r="173" spans="4:7" ht="12.75"/>
    <row r="174" spans="4:7" ht="12.75"/>
    <row r="175" spans="4:7" ht="12.75"/>
    <row r="176" spans="4:7" ht="12.75">
      <c r="D176" s="109"/>
      <c r="E176" s="109"/>
      <c r="F176" s="109"/>
      <c r="G176" s="109"/>
    </row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  <row r="1001" ht="12.75"/>
    <row r="1002" ht="12.75"/>
    <row r="1003" ht="12.75"/>
    <row r="1004" ht="12.75"/>
    <row r="1005" ht="12.75"/>
    <row r="1006" ht="12.75"/>
    <row r="1007" ht="12.75"/>
    <row r="1008" ht="12.75"/>
    <row r="1009" ht="12.75"/>
    <row r="1010" ht="12.75"/>
    <row r="1011" ht="12.75"/>
    <row r="1012" ht="12.75"/>
    <row r="1013" ht="12.75"/>
    <row r="1014" ht="12.75"/>
    <row r="1015" ht="12.75"/>
    <row r="1016" ht="12.75"/>
    <row r="1017" ht="12.75"/>
    <row r="1018" ht="12.75"/>
    <row r="1019" ht="12.75"/>
    <row r="1020" ht="12.75"/>
    <row r="1021" ht="12.75"/>
    <row r="1022" ht="12.75"/>
    <row r="1023" ht="12.75"/>
    <row r="1024" ht="12.75"/>
    <row r="1025" ht="12.75"/>
  </sheetData>
  <sheetProtection password="CF6C" sheet="1" objects="1" scenarios="1" selectLockedCells="1"/>
  <mergeCells count="3">
    <mergeCell ref="B8:D8"/>
    <mergeCell ref="G9:H9"/>
    <mergeCell ref="B2:I3"/>
  </mergeCells>
  <dataValidations xWindow="657" yWindow="348" count="1">
    <dataValidation type="decimal" allowBlank="1" showInputMessage="1" showErrorMessage="1" error="Por favor, ingresar sólo números. Gracias!_x000a_" sqref="E5:E6">
      <formula1>0</formula1>
      <formula2>1E+23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tabColor rgb="FF93C47D"/>
  </sheetPr>
  <dimension ref="A1:J51"/>
  <sheetViews>
    <sheetView showGridLines="0" zoomScaleNormal="100" workbookViewId="0">
      <pane ySplit="8" topLeftCell="A9" activePane="bottomLeft" state="frozen"/>
      <selection pane="bottomLeft" activeCell="C22" sqref="C22"/>
    </sheetView>
  </sheetViews>
  <sheetFormatPr baseColWidth="10" defaultColWidth="14.42578125" defaultRowHeight="15.75" customHeight="1"/>
  <cols>
    <col min="1" max="1" width="3.7109375" style="46" customWidth="1"/>
    <col min="2" max="2" width="24.42578125" style="46" customWidth="1"/>
    <col min="3" max="3" width="17.42578125" style="46" customWidth="1"/>
    <col min="4" max="4" width="3.42578125" style="46" customWidth="1"/>
    <col min="5" max="5" width="2.42578125" style="46" customWidth="1"/>
    <col min="6" max="6" width="31" style="46" customWidth="1"/>
    <col min="7" max="7" width="12.140625" style="46" customWidth="1"/>
    <col min="8" max="16384" width="14.42578125" style="46"/>
  </cols>
  <sheetData>
    <row r="1" spans="1:10" ht="24.75" customHeight="1">
      <c r="B1" s="177" t="s">
        <v>120</v>
      </c>
      <c r="C1" s="149"/>
      <c r="D1" s="165"/>
      <c r="E1" s="69"/>
    </row>
    <row r="2" spans="1:10" ht="21.75" customHeight="1">
      <c r="B2" s="389" t="s">
        <v>269</v>
      </c>
      <c r="C2" s="389"/>
      <c r="D2" s="164"/>
      <c r="E2" s="166"/>
      <c r="F2" s="172" t="s">
        <v>214</v>
      </c>
      <c r="G2" s="332">
        <f>+D17</f>
        <v>0</v>
      </c>
      <c r="H2" s="149"/>
      <c r="I2" s="149"/>
      <c r="J2" s="149"/>
    </row>
    <row r="3" spans="1:10" ht="20.25" customHeight="1">
      <c r="A3" s="45"/>
      <c r="B3" s="389"/>
      <c r="C3" s="389"/>
      <c r="D3" s="163"/>
      <c r="E3" s="167"/>
      <c r="F3" s="172" t="s">
        <v>215</v>
      </c>
      <c r="G3" s="332">
        <f>+D24</f>
        <v>0</v>
      </c>
    </row>
    <row r="4" spans="1:10" ht="20.25" customHeight="1">
      <c r="A4" s="45"/>
      <c r="B4" s="389"/>
      <c r="C4" s="389"/>
      <c r="D4" s="163"/>
      <c r="E4" s="167"/>
      <c r="F4" s="172" t="s">
        <v>221</v>
      </c>
      <c r="G4" s="332">
        <f>+D32</f>
        <v>0</v>
      </c>
      <c r="I4" s="69"/>
    </row>
    <row r="5" spans="1:10" ht="20.25" customHeight="1">
      <c r="A5" s="45"/>
      <c r="B5" s="389"/>
      <c r="C5" s="389"/>
      <c r="D5" s="163"/>
      <c r="E5" s="167"/>
      <c r="F5" s="172" t="s">
        <v>223</v>
      </c>
      <c r="G5" s="332">
        <f>+D44</f>
        <v>0</v>
      </c>
      <c r="I5" s="69"/>
    </row>
    <row r="6" spans="1:10" ht="25.5" customHeight="1">
      <c r="A6" s="45"/>
      <c r="B6" s="389"/>
      <c r="C6" s="389"/>
      <c r="D6" s="163"/>
      <c r="E6" s="167"/>
      <c r="F6" s="173"/>
      <c r="G6" s="333"/>
      <c r="I6" s="69"/>
    </row>
    <row r="7" spans="1:10" ht="24.75" customHeight="1">
      <c r="A7" s="45"/>
      <c r="B7" s="389"/>
      <c r="C7" s="389"/>
      <c r="D7" s="163"/>
      <c r="E7" s="167"/>
      <c r="F7" s="175" t="s">
        <v>135</v>
      </c>
      <c r="G7" s="176">
        <f>SUM(D32+D17+D24+D44)</f>
        <v>0</v>
      </c>
      <c r="I7" s="69"/>
    </row>
    <row r="8" spans="1:10" ht="30.75" customHeight="1">
      <c r="A8" s="45"/>
      <c r="B8" s="389"/>
      <c r="C8" s="389"/>
      <c r="D8" s="163"/>
      <c r="E8" s="167"/>
      <c r="F8" s="69"/>
    </row>
    <row r="9" spans="1:10" ht="18" customHeight="1">
      <c r="B9" s="390" t="s">
        <v>274</v>
      </c>
      <c r="C9" s="390"/>
      <c r="D9" s="390"/>
      <c r="E9" s="390"/>
      <c r="F9" s="390"/>
      <c r="G9" s="390"/>
      <c r="H9" s="390"/>
    </row>
    <row r="10" spans="1:10" ht="18" customHeight="1">
      <c r="B10" s="390"/>
      <c r="C10" s="390"/>
      <c r="D10" s="390"/>
      <c r="E10" s="390"/>
      <c r="F10" s="390"/>
      <c r="G10" s="390"/>
      <c r="H10" s="390"/>
    </row>
    <row r="11" spans="1:10" ht="18" customHeight="1">
      <c r="A11" s="127"/>
      <c r="B11" s="390"/>
      <c r="C11" s="390"/>
      <c r="D11" s="390"/>
      <c r="E11" s="390"/>
      <c r="F11" s="390"/>
      <c r="G11" s="390"/>
      <c r="H11" s="390"/>
    </row>
    <row r="12" spans="1:10" ht="21.75" customHeight="1">
      <c r="A12" s="130"/>
      <c r="B12" s="394" t="s">
        <v>214</v>
      </c>
      <c r="C12" s="394"/>
      <c r="D12" s="394"/>
      <c r="E12" s="394"/>
      <c r="F12" s="148"/>
    </row>
    <row r="13" spans="1:10" ht="20.25">
      <c r="A13" s="130"/>
      <c r="B13" s="178" t="s">
        <v>142</v>
      </c>
      <c r="C13" s="179" t="s">
        <v>275</v>
      </c>
      <c r="D13" s="376" t="s">
        <v>3</v>
      </c>
      <c r="E13" s="376"/>
      <c r="F13" s="376"/>
    </row>
    <row r="14" spans="1:10" ht="18" customHeight="1">
      <c r="A14" s="130"/>
      <c r="B14" s="180" t="s">
        <v>9</v>
      </c>
      <c r="C14" s="307">
        <v>0</v>
      </c>
      <c r="D14" s="385">
        <f>(VLOOKUP(B14,Base!C:D,2,0)*C14)</f>
        <v>0</v>
      </c>
      <c r="E14" s="386"/>
      <c r="F14" s="387"/>
    </row>
    <row r="15" spans="1:10" ht="18" customHeight="1">
      <c r="A15" s="130"/>
      <c r="B15" s="180" t="s">
        <v>179</v>
      </c>
      <c r="C15" s="307">
        <v>0</v>
      </c>
      <c r="D15" s="382">
        <f>(VLOOKUP(B15,Base!C:D,2,0)*C15)</f>
        <v>0</v>
      </c>
      <c r="E15" s="383"/>
      <c r="F15" s="384"/>
    </row>
    <row r="16" spans="1:10" ht="18" customHeight="1">
      <c r="A16" s="130"/>
      <c r="B16" s="181">
        <v>2</v>
      </c>
      <c r="C16" s="307">
        <v>0</v>
      </c>
      <c r="D16" s="391">
        <f>(VLOOKUP(B16,Base!M:O,3,0)*C16)</f>
        <v>0</v>
      </c>
      <c r="E16" s="392"/>
      <c r="F16" s="393"/>
    </row>
    <row r="17" spans="1:6" ht="20.25">
      <c r="A17" s="130"/>
      <c r="B17" s="182"/>
      <c r="C17" s="183"/>
      <c r="D17" s="377">
        <f>SUM(D14:D16)</f>
        <v>0</v>
      </c>
      <c r="E17" s="378"/>
      <c r="F17" s="378"/>
    </row>
    <row r="18" spans="1:6" ht="13.5" customHeight="1">
      <c r="A18" s="130"/>
      <c r="B18" s="70"/>
      <c r="C18" s="69"/>
      <c r="D18" s="117"/>
      <c r="E18" s="69"/>
      <c r="F18" s="69"/>
    </row>
    <row r="19" spans="1:6" ht="23.25" customHeight="1">
      <c r="A19" s="45"/>
      <c r="B19" s="388" t="s">
        <v>215</v>
      </c>
      <c r="C19" s="388"/>
      <c r="D19" s="388"/>
      <c r="E19" s="388"/>
      <c r="F19" s="150"/>
    </row>
    <row r="20" spans="1:6" ht="20.25">
      <c r="A20" s="45"/>
      <c r="B20" s="178" t="s">
        <v>142</v>
      </c>
      <c r="C20" s="308" t="s">
        <v>275</v>
      </c>
      <c r="D20" s="376" t="s">
        <v>3</v>
      </c>
      <c r="E20" s="376"/>
      <c r="F20" s="376"/>
    </row>
    <row r="21" spans="1:6" ht="20.25">
      <c r="A21" s="45"/>
      <c r="B21" s="181">
        <v>1</v>
      </c>
      <c r="C21" s="307">
        <v>0</v>
      </c>
      <c r="D21" s="382">
        <f>(VLOOKUP(B21,Base!B:D,3,0)*C21)</f>
        <v>0</v>
      </c>
      <c r="E21" s="383"/>
      <c r="F21" s="384"/>
    </row>
    <row r="22" spans="1:6" ht="20.25">
      <c r="A22" s="45"/>
      <c r="B22" s="181">
        <v>2</v>
      </c>
      <c r="C22" s="307">
        <v>0</v>
      </c>
      <c r="D22" s="382">
        <f>(VLOOKUP(B22,Base!M:O,3,0)*C22)</f>
        <v>0</v>
      </c>
      <c r="E22" s="383"/>
      <c r="F22" s="384"/>
    </row>
    <row r="23" spans="1:6" ht="20.25">
      <c r="A23" s="67"/>
      <c r="B23" s="184" t="s">
        <v>204</v>
      </c>
      <c r="C23" s="307">
        <v>0</v>
      </c>
      <c r="D23" s="391">
        <f>(VLOOKUP(B23,Base!C:D,2,0)*C23)</f>
        <v>0</v>
      </c>
      <c r="E23" s="392"/>
      <c r="F23" s="393"/>
    </row>
    <row r="24" spans="1:6" ht="20.25">
      <c r="A24" s="45"/>
      <c r="B24" s="395"/>
      <c r="C24" s="395"/>
      <c r="D24" s="377">
        <f>SUM(D21:D23)</f>
        <v>0</v>
      </c>
      <c r="E24" s="378"/>
      <c r="F24" s="378"/>
    </row>
    <row r="25" spans="1:6" ht="20.25">
      <c r="A25" s="45"/>
      <c r="B25" s="396"/>
      <c r="C25" s="396"/>
      <c r="D25" s="187"/>
      <c r="E25" s="186"/>
      <c r="F25" s="71"/>
    </row>
    <row r="26" spans="1:6" ht="20.25">
      <c r="A26" s="50"/>
      <c r="B26" s="388" t="s">
        <v>222</v>
      </c>
      <c r="C26" s="388"/>
      <c r="D26" s="388"/>
      <c r="E26" s="388"/>
      <c r="F26" s="388"/>
    </row>
    <row r="27" spans="1:6" ht="20.25">
      <c r="A27" s="50"/>
      <c r="B27" s="178" t="s">
        <v>142</v>
      </c>
      <c r="C27" s="179" t="s">
        <v>275</v>
      </c>
      <c r="D27" s="376" t="s">
        <v>3</v>
      </c>
      <c r="E27" s="376"/>
      <c r="F27" s="376"/>
    </row>
    <row r="28" spans="1:6" ht="18.75" customHeight="1">
      <c r="B28" s="188">
        <v>2</v>
      </c>
      <c r="C28" s="307">
        <v>0</v>
      </c>
      <c r="D28" s="382">
        <f>(VLOOKUP(B28,Base!B:D,3,0)*C28)</f>
        <v>0</v>
      </c>
      <c r="E28" s="383"/>
      <c r="F28" s="384"/>
    </row>
    <row r="29" spans="1:6" ht="19.5" customHeight="1">
      <c r="B29" s="188">
        <v>2</v>
      </c>
      <c r="C29" s="307">
        <v>0</v>
      </c>
      <c r="D29" s="382">
        <f>(VLOOKUP(B29,Base!M:O,3,0)*C29)</f>
        <v>0</v>
      </c>
      <c r="E29" s="383"/>
      <c r="F29" s="384"/>
    </row>
    <row r="30" spans="1:6" ht="18.75" customHeight="1">
      <c r="B30" s="189" t="s">
        <v>178</v>
      </c>
      <c r="C30" s="309">
        <v>0</v>
      </c>
      <c r="D30" s="382">
        <f>(VLOOKUP(B30,Base!C:D,2,0)*C30)</f>
        <v>0</v>
      </c>
      <c r="E30" s="383"/>
      <c r="F30" s="384"/>
    </row>
    <row r="31" spans="1:6" ht="18.75" customHeight="1">
      <c r="B31" s="184" t="s">
        <v>117</v>
      </c>
      <c r="C31" s="307">
        <v>0</v>
      </c>
      <c r="D31" s="379">
        <f>(VLOOKUP(B31,Base!C:D,2,0)*C31)</f>
        <v>0</v>
      </c>
      <c r="E31" s="380"/>
      <c r="F31" s="381"/>
    </row>
    <row r="32" spans="1:6" ht="20.25" customHeight="1">
      <c r="B32" s="182"/>
      <c r="C32" s="173"/>
      <c r="D32" s="377">
        <f>SUM(D28:D31)</f>
        <v>0</v>
      </c>
      <c r="E32" s="378"/>
      <c r="F32" s="378"/>
    </row>
    <row r="33" spans="2:9" ht="20.25" customHeight="1">
      <c r="B33" s="70"/>
      <c r="C33" s="69"/>
      <c r="D33" s="117"/>
    </row>
    <row r="34" spans="2:9" ht="18" customHeight="1">
      <c r="B34" s="388" t="s">
        <v>206</v>
      </c>
      <c r="C34" s="388"/>
      <c r="D34" s="388"/>
      <c r="E34" s="388"/>
      <c r="F34" s="388"/>
    </row>
    <row r="35" spans="2:9" ht="21.75" customHeight="1">
      <c r="B35" s="190" t="s">
        <v>209</v>
      </c>
      <c r="C35" s="397"/>
      <c r="D35" s="398"/>
      <c r="E35" s="398"/>
      <c r="F35" s="398"/>
    </row>
    <row r="36" spans="2:9" ht="21.75" customHeight="1">
      <c r="B36" s="399"/>
      <c r="C36" s="399"/>
      <c r="D36" s="399"/>
      <c r="E36" s="399"/>
      <c r="F36" s="399"/>
    </row>
    <row r="37" spans="2:9" ht="21.75" customHeight="1">
      <c r="B37" s="191"/>
      <c r="C37" s="192"/>
      <c r="D37" s="301"/>
      <c r="E37" s="174"/>
    </row>
    <row r="38" spans="2:9" ht="20.25">
      <c r="B38" s="178" t="s">
        <v>142</v>
      </c>
      <c r="C38" s="308" t="s">
        <v>275</v>
      </c>
      <c r="D38" s="376" t="s">
        <v>3</v>
      </c>
      <c r="E38" s="376"/>
      <c r="F38" s="376"/>
    </row>
    <row r="39" spans="2:9" ht="20.25" customHeight="1">
      <c r="B39" s="180" t="s">
        <v>9</v>
      </c>
      <c r="C39" s="307">
        <v>0</v>
      </c>
      <c r="D39" s="385">
        <f>(VLOOKUP(B39,Base!C:D,2,0)*C39)</f>
        <v>0</v>
      </c>
      <c r="E39" s="386"/>
      <c r="F39" s="387"/>
    </row>
    <row r="40" spans="2:9" ht="20.25" customHeight="1">
      <c r="B40" s="181">
        <v>3</v>
      </c>
      <c r="C40" s="307">
        <v>0</v>
      </c>
      <c r="D40" s="382">
        <f>(VLOOKUP(B40,Base!B:D,3,0)*C40)</f>
        <v>0</v>
      </c>
      <c r="E40" s="383"/>
      <c r="F40" s="384"/>
    </row>
    <row r="41" spans="2:9" ht="23.25" customHeight="1">
      <c r="B41" s="181">
        <v>2</v>
      </c>
      <c r="C41" s="307">
        <v>0</v>
      </c>
      <c r="D41" s="382">
        <f>(VLOOKUP(B41,Base!M:O,3,0)*C41)</f>
        <v>0</v>
      </c>
      <c r="E41" s="383"/>
      <c r="F41" s="384"/>
    </row>
    <row r="42" spans="2:9" ht="23.25" customHeight="1">
      <c r="B42" s="193" t="s">
        <v>178</v>
      </c>
      <c r="C42" s="309">
        <v>0</v>
      </c>
      <c r="D42" s="382">
        <f>(VLOOKUP(B42,Base!C:D,2,0)*C42)</f>
        <v>0</v>
      </c>
      <c r="E42" s="383"/>
      <c r="F42" s="384"/>
    </row>
    <row r="43" spans="2:9" ht="20.25" customHeight="1">
      <c r="B43" s="184" t="s">
        <v>117</v>
      </c>
      <c r="C43" s="307">
        <v>0</v>
      </c>
      <c r="D43" s="379">
        <f>(VLOOKUP(B43,Base!C:D,2,0)*C43)</f>
        <v>0</v>
      </c>
      <c r="E43" s="380"/>
      <c r="F43" s="381"/>
    </row>
    <row r="44" spans="2:9" ht="20.25">
      <c r="B44" s="194"/>
      <c r="C44" s="185"/>
      <c r="D44" s="377">
        <f>SUM(D39:D43)</f>
        <v>0</v>
      </c>
      <c r="E44" s="378"/>
      <c r="F44" s="378"/>
    </row>
    <row r="45" spans="2:9" ht="15.75" customHeight="1">
      <c r="F45" s="194"/>
      <c r="G45" s="185"/>
      <c r="H45" s="185"/>
      <c r="I45" s="174"/>
    </row>
    <row r="48" spans="2:9" ht="15.75" customHeight="1">
      <c r="B48" s="72"/>
      <c r="C48" s="71"/>
    </row>
    <row r="49" spans="2:3" ht="15.75" customHeight="1">
      <c r="B49" s="47"/>
      <c r="C49" s="48"/>
    </row>
    <row r="51" spans="2:3" ht="15.75" customHeight="1">
      <c r="B51" s="68"/>
    </row>
  </sheetData>
  <sheetProtection password="CF6C" sheet="1" objects="1" scenarios="1" selectLockedCells="1"/>
  <mergeCells count="32">
    <mergeCell ref="D32:F32"/>
    <mergeCell ref="B34:F34"/>
    <mergeCell ref="C35:F35"/>
    <mergeCell ref="B36:F36"/>
    <mergeCell ref="D27:F27"/>
    <mergeCell ref="D28:F28"/>
    <mergeCell ref="D29:F29"/>
    <mergeCell ref="D30:F30"/>
    <mergeCell ref="D31:F31"/>
    <mergeCell ref="B26:F26"/>
    <mergeCell ref="B2:C8"/>
    <mergeCell ref="B9:H11"/>
    <mergeCell ref="D13:F13"/>
    <mergeCell ref="D14:F14"/>
    <mergeCell ref="D15:F15"/>
    <mergeCell ref="D16:F16"/>
    <mergeCell ref="D17:F17"/>
    <mergeCell ref="D20:F20"/>
    <mergeCell ref="D21:F21"/>
    <mergeCell ref="D22:F22"/>
    <mergeCell ref="D23:F23"/>
    <mergeCell ref="D24:F24"/>
    <mergeCell ref="B12:E12"/>
    <mergeCell ref="B24:C25"/>
    <mergeCell ref="B19:E19"/>
    <mergeCell ref="D38:F38"/>
    <mergeCell ref="D44:F44"/>
    <mergeCell ref="D43:F43"/>
    <mergeCell ref="D42:F42"/>
    <mergeCell ref="D41:F41"/>
    <mergeCell ref="D40:F40"/>
    <mergeCell ref="D39:F39"/>
  </mergeCells>
  <dataValidations xWindow="478" yWindow="603" count="2">
    <dataValidation type="decimal" allowBlank="1" showInputMessage="1" showErrorMessage="1" error="Por favor, ingresar sólo números. Gracias!" sqref="C28:C31 C14:C16 C21:C23 C39:C43">
      <formula1>0</formula1>
      <formula2>1E+27</formula2>
    </dataValidation>
    <dataValidation allowBlank="1" showInputMessage="1" showErrorMessage="1" prompt="Apartado 'Detalles' es de uso personal, para identificar las actividades que no fueron consideradas y que considera relevante agregar al cálculo." sqref="B35:B36 C35"/>
  </dataValidations>
  <pageMargins left="0.7" right="0.7" top="0.75" bottom="0.75" header="0.3" footer="0.3"/>
  <pageSetup paperSize="9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xWindow="478" yWindow="603" count="1">
        <x14:dataValidation type="list" allowBlank="1">
          <x14:formula1>
            <xm:f>Base!$B$32:$B$33</xm:f>
          </x14:formula1>
          <xm:sqref>B27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tabColor rgb="FF6AA84F"/>
  </sheetPr>
  <dimension ref="A1:S55"/>
  <sheetViews>
    <sheetView showGridLines="0" zoomScaleNormal="100" workbookViewId="0">
      <pane ySplit="11" topLeftCell="A12" activePane="bottomLeft" state="frozen"/>
      <selection pane="bottomLeft" activeCell="G53" sqref="G53"/>
    </sheetView>
  </sheetViews>
  <sheetFormatPr baseColWidth="10" defaultColWidth="14.42578125" defaultRowHeight="15.75" customHeight="1"/>
  <cols>
    <col min="1" max="1" width="5" style="40" customWidth="1"/>
    <col min="2" max="2" width="28.140625" style="40" customWidth="1"/>
    <col min="3" max="3" width="15.5703125" style="40" customWidth="1"/>
    <col min="4" max="4" width="5.28515625" style="40" customWidth="1"/>
    <col min="5" max="5" width="5.42578125" style="40" customWidth="1"/>
    <col min="6" max="6" width="4.7109375" style="40" customWidth="1"/>
    <col min="7" max="7" width="9.7109375" style="40" customWidth="1"/>
    <col min="8" max="8" width="3.5703125" style="40" customWidth="1"/>
    <col min="9" max="9" width="21.85546875" style="40" customWidth="1"/>
    <col min="10" max="10" width="11.42578125" style="40" customWidth="1"/>
    <col min="11" max="11" width="14.42578125" style="40" customWidth="1"/>
    <col min="12" max="12" width="8.28515625" style="40" customWidth="1"/>
    <col min="13" max="13" width="31.42578125" style="40" customWidth="1"/>
    <col min="14" max="14" width="12.7109375" style="40" customWidth="1"/>
    <col min="15" max="20" width="14.42578125" style="40"/>
    <col min="21" max="21" width="24" style="40" bestFit="1" customWidth="1"/>
    <col min="22" max="22" width="28.85546875" style="40" customWidth="1"/>
    <col min="23" max="23" width="18.85546875" style="40" customWidth="1"/>
    <col min="24" max="24" width="20.85546875" style="40" customWidth="1"/>
    <col min="25" max="16384" width="14.42578125" style="40"/>
  </cols>
  <sheetData>
    <row r="1" spans="1:19" ht="24.75">
      <c r="B1" s="302" t="s">
        <v>119</v>
      </c>
      <c r="C1" s="168"/>
      <c r="D1" s="168"/>
      <c r="E1" s="168"/>
      <c r="F1" s="168"/>
      <c r="G1" s="347"/>
      <c r="H1" s="168"/>
      <c r="I1" s="168"/>
      <c r="J1" s="124"/>
      <c r="K1" s="124"/>
      <c r="L1" s="124"/>
    </row>
    <row r="2" spans="1:19" ht="17.25" customHeight="1">
      <c r="B2" s="418" t="s">
        <v>268</v>
      </c>
      <c r="C2" s="418"/>
      <c r="D2" s="418"/>
      <c r="E2" s="418"/>
      <c r="F2" s="418"/>
      <c r="G2" s="419"/>
      <c r="H2" s="170"/>
      <c r="I2" s="171" t="s">
        <v>224</v>
      </c>
      <c r="J2" s="330">
        <f>+H22</f>
        <v>0</v>
      </c>
      <c r="L2" s="124"/>
    </row>
    <row r="3" spans="1:19" ht="17.25" customHeight="1">
      <c r="B3" s="418"/>
      <c r="C3" s="418"/>
      <c r="D3" s="418"/>
      <c r="E3" s="418"/>
      <c r="F3" s="418"/>
      <c r="G3" s="419"/>
      <c r="H3" s="170"/>
      <c r="I3" s="171" t="s">
        <v>20</v>
      </c>
      <c r="J3" s="330">
        <f>+F43</f>
        <v>0</v>
      </c>
      <c r="L3" s="124"/>
    </row>
    <row r="4" spans="1:19" ht="17.25" customHeight="1">
      <c r="B4" s="418"/>
      <c r="C4" s="418"/>
      <c r="D4" s="418"/>
      <c r="E4" s="418"/>
      <c r="F4" s="418"/>
      <c r="G4" s="419"/>
      <c r="H4" s="170"/>
      <c r="I4" s="171" t="s">
        <v>18</v>
      </c>
      <c r="J4" s="330">
        <f>+H50</f>
        <v>7.8974999999999991</v>
      </c>
      <c r="L4" s="124"/>
    </row>
    <row r="5" spans="1:19" ht="17.25" customHeight="1">
      <c r="B5" s="418"/>
      <c r="C5" s="418"/>
      <c r="D5" s="418"/>
      <c r="E5" s="418"/>
      <c r="F5" s="418"/>
      <c r="G5" s="419"/>
      <c r="H5" s="170"/>
      <c r="I5" s="171" t="s">
        <v>19</v>
      </c>
      <c r="J5" s="330">
        <f>+H55</f>
        <v>1.3121999999999998</v>
      </c>
      <c r="L5" s="124"/>
    </row>
    <row r="6" spans="1:19" ht="17.25">
      <c r="B6" s="418"/>
      <c r="C6" s="418"/>
      <c r="D6" s="418"/>
      <c r="E6" s="418"/>
      <c r="F6" s="418"/>
      <c r="G6" s="419"/>
      <c r="H6" s="170"/>
      <c r="I6" s="171" t="s">
        <v>103</v>
      </c>
      <c r="J6" s="330">
        <f>+F27</f>
        <v>0</v>
      </c>
      <c r="L6" s="124"/>
    </row>
    <row r="7" spans="1:19" ht="17.25" customHeight="1">
      <c r="B7" s="418"/>
      <c r="C7" s="418"/>
      <c r="D7" s="418"/>
      <c r="E7" s="418"/>
      <c r="F7" s="418"/>
      <c r="G7" s="419"/>
      <c r="H7" s="170"/>
      <c r="L7" s="124"/>
      <c r="M7" s="129"/>
      <c r="N7" s="124"/>
    </row>
    <row r="8" spans="1:19" ht="17.25" customHeight="1">
      <c r="B8" s="346"/>
      <c r="C8" s="346"/>
      <c r="D8" s="346"/>
      <c r="E8" s="346"/>
      <c r="F8" s="346"/>
      <c r="G8" s="348"/>
      <c r="H8" s="170"/>
      <c r="I8" s="304" t="s">
        <v>135</v>
      </c>
      <c r="J8" s="331">
        <f>SUM(J2:J6)</f>
        <v>9.209699999999998</v>
      </c>
      <c r="L8" s="124"/>
      <c r="M8" s="129"/>
      <c r="N8" s="124"/>
    </row>
    <row r="9" spans="1:19" ht="17.25">
      <c r="B9" s="352" t="s">
        <v>140</v>
      </c>
      <c r="C9" s="353">
        <v>0</v>
      </c>
      <c r="D9" s="346"/>
      <c r="E9" s="346"/>
      <c r="F9" s="346"/>
      <c r="G9" s="349"/>
      <c r="H9" s="170"/>
      <c r="L9" s="124"/>
      <c r="M9" s="129"/>
      <c r="N9" s="124"/>
    </row>
    <row r="10" spans="1:19" ht="17.25" customHeight="1">
      <c r="B10" s="420" t="s">
        <v>276</v>
      </c>
      <c r="C10" s="420"/>
      <c r="D10" s="420"/>
      <c r="E10" s="420"/>
      <c r="F10" s="420"/>
      <c r="G10" s="421"/>
      <c r="H10" s="170"/>
      <c r="L10" s="124"/>
      <c r="M10" s="129"/>
      <c r="N10" s="124"/>
    </row>
    <row r="11" spans="1:19" ht="17.25" customHeight="1">
      <c r="B11" s="420"/>
      <c r="C11" s="420"/>
      <c r="D11" s="420"/>
      <c r="E11" s="420"/>
      <c r="F11" s="420"/>
      <c r="G11" s="421"/>
      <c r="H11" s="170"/>
      <c r="L11" s="124"/>
      <c r="M11" s="129"/>
      <c r="N11" s="124"/>
    </row>
    <row r="12" spans="1:19" ht="17.25">
      <c r="A12" s="49"/>
      <c r="J12" s="49"/>
      <c r="K12" s="49"/>
    </row>
    <row r="13" spans="1:19" ht="33" customHeight="1">
      <c r="A13" s="49"/>
      <c r="B13" s="225" t="s">
        <v>207</v>
      </c>
      <c r="C13" s="212" t="s">
        <v>227</v>
      </c>
      <c r="D13" s="430" t="s">
        <v>228</v>
      </c>
      <c r="E13" s="431"/>
      <c r="F13" s="431"/>
      <c r="G13" s="431"/>
      <c r="H13" s="426" t="s">
        <v>3</v>
      </c>
      <c r="I13" s="426"/>
      <c r="K13" s="49"/>
    </row>
    <row r="14" spans="1:19" ht="22.5" customHeight="1">
      <c r="A14" s="49"/>
      <c r="B14" s="195" t="s">
        <v>11</v>
      </c>
      <c r="C14" s="196">
        <v>0</v>
      </c>
      <c r="D14" s="422">
        <v>0</v>
      </c>
      <c r="E14" s="423"/>
      <c r="F14" s="423"/>
      <c r="G14" s="423"/>
      <c r="H14" s="427">
        <f>VLOOKUP(B14,Base!C:D,2,0)*C14*D14*C9</f>
        <v>0</v>
      </c>
      <c r="I14" s="428"/>
      <c r="K14" s="49"/>
      <c r="M14" s="438"/>
      <c r="N14" s="438"/>
      <c r="O14" s="438"/>
      <c r="P14" s="438"/>
      <c r="Q14" s="438"/>
      <c r="R14" s="438"/>
      <c r="S14" s="438"/>
    </row>
    <row r="15" spans="1:19" ht="22.5" customHeight="1">
      <c r="A15" s="49"/>
      <c r="B15" s="195" t="s">
        <v>13</v>
      </c>
      <c r="C15" s="197">
        <v>0</v>
      </c>
      <c r="D15" s="422">
        <v>0</v>
      </c>
      <c r="E15" s="423"/>
      <c r="F15" s="423"/>
      <c r="G15" s="423"/>
      <c r="H15" s="427">
        <f>VLOOKUP(B15,Base!C:D,2,0)*C15*D15*C9</f>
        <v>0</v>
      </c>
      <c r="I15" s="428"/>
      <c r="K15" s="49"/>
      <c r="M15" s="438"/>
      <c r="N15" s="438"/>
      <c r="O15" s="438"/>
      <c r="P15" s="438"/>
      <c r="Q15" s="438"/>
      <c r="R15" s="438"/>
      <c r="S15" s="438"/>
    </row>
    <row r="16" spans="1:19" ht="22.5" customHeight="1">
      <c r="A16" s="49"/>
      <c r="B16" s="198" t="s">
        <v>15</v>
      </c>
      <c r="C16" s="199">
        <v>0</v>
      </c>
      <c r="D16" s="422">
        <v>0</v>
      </c>
      <c r="E16" s="423"/>
      <c r="F16" s="423"/>
      <c r="G16" s="423"/>
      <c r="H16" s="427">
        <f>VLOOKUP(B16,Base!C:D,2,0)*C16*D16*C9</f>
        <v>0</v>
      </c>
      <c r="I16" s="428"/>
      <c r="K16" s="49"/>
      <c r="M16" s="438"/>
      <c r="N16" s="438"/>
      <c r="O16" s="438"/>
      <c r="P16" s="438"/>
      <c r="Q16" s="438"/>
      <c r="R16" s="438"/>
      <c r="S16" s="438"/>
    </row>
    <row r="17" spans="1:11" ht="22.5" customHeight="1">
      <c r="A17" s="49"/>
      <c r="B17" s="195" t="s">
        <v>16</v>
      </c>
      <c r="C17" s="200">
        <v>0</v>
      </c>
      <c r="D17" s="422">
        <v>1</v>
      </c>
      <c r="E17" s="423"/>
      <c r="F17" s="423"/>
      <c r="G17" s="423"/>
      <c r="H17" s="427">
        <f>VLOOKUP(B17,Base!C:D,2,0)*VLOOKUP(D17,Base!G:I,3,0)*C17*C9</f>
        <v>0</v>
      </c>
      <c r="I17" s="428"/>
      <c r="K17" s="49"/>
    </row>
    <row r="18" spans="1:11" ht="22.5" customHeight="1">
      <c r="A18" s="49"/>
      <c r="B18" s="195" t="s">
        <v>17</v>
      </c>
      <c r="C18" s="200">
        <v>0</v>
      </c>
      <c r="D18" s="422">
        <v>1</v>
      </c>
      <c r="E18" s="423"/>
      <c r="F18" s="423"/>
      <c r="G18" s="423"/>
      <c r="H18" s="427">
        <f>VLOOKUP(B18,Base!C:D,2,0)*VLOOKUP(D18,Base!G:I,3,0)*C18*C9</f>
        <v>0</v>
      </c>
      <c r="I18" s="428"/>
      <c r="K18" s="49"/>
    </row>
    <row r="19" spans="1:11" ht="22.5" customHeight="1">
      <c r="A19" s="49"/>
      <c r="B19" s="201" t="s">
        <v>33</v>
      </c>
      <c r="C19" s="202">
        <v>0</v>
      </c>
      <c r="D19" s="424">
        <v>1</v>
      </c>
      <c r="E19" s="425"/>
      <c r="F19" s="425"/>
      <c r="G19" s="425"/>
      <c r="H19" s="427">
        <f>VLOOKUP(B19,Base!C:D,2,0)*VLOOKUP(D19,Base!G:I,3,0)*C19*C9</f>
        <v>0</v>
      </c>
      <c r="I19" s="428"/>
      <c r="K19" s="49"/>
    </row>
    <row r="20" spans="1:11" ht="22.5" customHeight="1">
      <c r="A20" s="49"/>
      <c r="B20" s="203" t="s">
        <v>30</v>
      </c>
      <c r="C20" s="202">
        <v>0</v>
      </c>
      <c r="D20" s="424">
        <v>1</v>
      </c>
      <c r="E20" s="425"/>
      <c r="F20" s="425"/>
      <c r="G20" s="425"/>
      <c r="H20" s="427">
        <f>VLOOKUP(B20,Base!C:D,2,0)*VLOOKUP(D20,Base!G:I,3,0)*C20*C9</f>
        <v>0</v>
      </c>
      <c r="I20" s="428"/>
      <c r="K20" s="49"/>
    </row>
    <row r="21" spans="1:11" ht="22.5" customHeight="1">
      <c r="A21" s="49"/>
      <c r="B21" s="204" t="s">
        <v>26</v>
      </c>
      <c r="C21" s="202">
        <v>0</v>
      </c>
      <c r="D21" s="422">
        <v>0</v>
      </c>
      <c r="E21" s="423"/>
      <c r="F21" s="423"/>
      <c r="G21" s="443"/>
      <c r="H21" s="404">
        <f>VLOOKUP(B21,Base!C:D,2,0)*C21*D21*dias_verano</f>
        <v>0</v>
      </c>
      <c r="I21" s="405"/>
      <c r="K21" s="49"/>
    </row>
    <row r="22" spans="1:11" ht="15.75" customHeight="1">
      <c r="A22" s="49"/>
      <c r="B22" s="205" t="s">
        <v>208</v>
      </c>
      <c r="C22" s="206"/>
      <c r="D22" s="206"/>
      <c r="H22" s="441">
        <f>SUM(H14:H21)</f>
        <v>0</v>
      </c>
      <c r="I22" s="442"/>
      <c r="K22" s="49"/>
    </row>
    <row r="23" spans="1:11" ht="17.25">
      <c r="A23" s="49"/>
      <c r="B23" s="207"/>
      <c r="C23" s="207"/>
      <c r="D23" s="207"/>
      <c r="J23" s="207"/>
      <c r="K23" s="49"/>
    </row>
    <row r="24" spans="1:11" ht="51" customHeight="1">
      <c r="A24" s="49"/>
      <c r="B24" s="225" t="s">
        <v>141</v>
      </c>
      <c r="C24" s="430" t="s">
        <v>139</v>
      </c>
      <c r="D24" s="431"/>
      <c r="E24" s="431"/>
      <c r="F24" s="426" t="s">
        <v>3</v>
      </c>
      <c r="G24" s="426"/>
      <c r="H24" s="426"/>
      <c r="I24" s="344"/>
      <c r="K24" s="49"/>
    </row>
    <row r="25" spans="1:11" ht="17.25">
      <c r="A25" s="49"/>
      <c r="B25" s="195" t="s">
        <v>137</v>
      </c>
      <c r="C25" s="439">
        <v>0</v>
      </c>
      <c r="D25" s="440"/>
      <c r="E25" s="440"/>
      <c r="F25" s="427">
        <f>VLOOKUP(B25,Base!C:D,2,0)*C25</f>
        <v>0</v>
      </c>
      <c r="G25" s="444"/>
      <c r="H25" s="428"/>
      <c r="I25" s="345"/>
      <c r="K25" s="49"/>
    </row>
    <row r="26" spans="1:11" ht="17.25">
      <c r="A26" s="49"/>
      <c r="B26" s="354" t="s">
        <v>138</v>
      </c>
      <c r="C26" s="439">
        <v>0</v>
      </c>
      <c r="D26" s="440"/>
      <c r="E26" s="440"/>
      <c r="F26" s="445">
        <f>VLOOKUP(B26,Base!C:D,2,0)*C26</f>
        <v>0</v>
      </c>
      <c r="G26" s="446"/>
      <c r="H26" s="447"/>
      <c r="I26" s="345"/>
      <c r="K26" s="49"/>
    </row>
    <row r="27" spans="1:11" ht="17.25">
      <c r="A27" s="49"/>
      <c r="B27" s="450" t="s">
        <v>270</v>
      </c>
      <c r="C27" s="450"/>
      <c r="D27" s="450"/>
      <c r="E27" s="450"/>
      <c r="F27" s="448">
        <f>SUM(F25:F26)</f>
        <v>0</v>
      </c>
      <c r="G27" s="449"/>
      <c r="H27" s="449"/>
      <c r="I27" s="343"/>
      <c r="K27" s="49"/>
    </row>
    <row r="28" spans="1:11" ht="15.75" customHeight="1">
      <c r="B28" s="451"/>
      <c r="C28" s="451"/>
      <c r="D28" s="451"/>
      <c r="E28" s="451"/>
      <c r="F28" s="343"/>
      <c r="G28" s="343"/>
      <c r="H28" s="343"/>
      <c r="I28" s="343"/>
      <c r="J28" s="208"/>
    </row>
    <row r="29" spans="1:11" ht="17.25">
      <c r="B29" s="451"/>
      <c r="C29" s="451"/>
      <c r="D29" s="451"/>
      <c r="E29" s="451"/>
      <c r="J29" s="210"/>
    </row>
    <row r="30" spans="1:11" ht="17.25">
      <c r="B30" s="322"/>
      <c r="C30" s="322"/>
      <c r="D30" s="322"/>
      <c r="E30" s="322"/>
      <c r="J30" s="210"/>
    </row>
    <row r="31" spans="1:11" ht="20.25">
      <c r="B31" s="417" t="s">
        <v>20</v>
      </c>
      <c r="C31" s="417"/>
      <c r="D31" s="209"/>
      <c r="J31" s="209"/>
    </row>
    <row r="32" spans="1:11" ht="36" customHeight="1">
      <c r="B32" s="211" t="s">
        <v>176</v>
      </c>
      <c r="C32" s="212" t="s">
        <v>227</v>
      </c>
      <c r="D32" s="414" t="s">
        <v>228</v>
      </c>
      <c r="E32" s="416"/>
      <c r="F32" s="406" t="s">
        <v>3</v>
      </c>
      <c r="G32" s="406"/>
      <c r="H32" s="406"/>
      <c r="I32" s="350"/>
    </row>
    <row r="33" spans="2:9" ht="18" customHeight="1">
      <c r="B33" s="213"/>
      <c r="C33" s="214">
        <v>0</v>
      </c>
      <c r="D33" s="411">
        <v>0</v>
      </c>
      <c r="E33" s="413"/>
      <c r="F33" s="402" t="str">
        <f>IFERROR((+Base!D90*'3. Consumos Administrativos'!C33*D33)," ")</f>
        <v xml:space="preserve"> </v>
      </c>
      <c r="G33" s="429"/>
      <c r="H33" s="403"/>
      <c r="I33" s="351"/>
    </row>
    <row r="34" spans="2:9" ht="18" customHeight="1">
      <c r="B34" s="213"/>
      <c r="C34" s="215">
        <v>0</v>
      </c>
      <c r="D34" s="411">
        <v>0</v>
      </c>
      <c r="E34" s="413"/>
      <c r="F34" s="402" t="str">
        <f>IFERROR((+Base!E90*'3. Consumos Administrativos'!C34*D34)," ")</f>
        <v xml:space="preserve"> </v>
      </c>
      <c r="G34" s="429"/>
      <c r="H34" s="403"/>
      <c r="I34" s="351"/>
    </row>
    <row r="35" spans="2:9" ht="18" customHeight="1">
      <c r="B35" s="213"/>
      <c r="C35" s="215">
        <v>0</v>
      </c>
      <c r="D35" s="411">
        <v>0</v>
      </c>
      <c r="E35" s="413"/>
      <c r="F35" s="402" t="str">
        <f>IFERROR((+Base!F90*'3. Consumos Administrativos'!C35*D35)," ")</f>
        <v xml:space="preserve"> </v>
      </c>
      <c r="G35" s="429"/>
      <c r="H35" s="403"/>
      <c r="I35" s="351"/>
    </row>
    <row r="36" spans="2:9" ht="18" customHeight="1">
      <c r="B36" s="213"/>
      <c r="C36" s="215">
        <v>0</v>
      </c>
      <c r="D36" s="411">
        <v>0</v>
      </c>
      <c r="E36" s="413"/>
      <c r="F36" s="402" t="str">
        <f>IFERROR((+Base!G90*'3. Consumos Administrativos'!C36*D36)," ")</f>
        <v xml:space="preserve"> </v>
      </c>
      <c r="G36" s="429"/>
      <c r="H36" s="403"/>
      <c r="I36" s="351"/>
    </row>
    <row r="37" spans="2:9" ht="18" customHeight="1">
      <c r="B37" s="213"/>
      <c r="C37" s="215">
        <v>0</v>
      </c>
      <c r="D37" s="411">
        <v>0</v>
      </c>
      <c r="E37" s="413"/>
      <c r="F37" s="402" t="str">
        <f>IFERROR((+Base!H90*'3. Consumos Administrativos'!C37*D37)," ")</f>
        <v xml:space="preserve"> </v>
      </c>
      <c r="G37" s="429"/>
      <c r="H37" s="403"/>
      <c r="I37" s="351"/>
    </row>
    <row r="38" spans="2:9" ht="18" customHeight="1">
      <c r="B38" s="213"/>
      <c r="C38" s="215">
        <v>0</v>
      </c>
      <c r="D38" s="411">
        <v>0</v>
      </c>
      <c r="E38" s="413"/>
      <c r="F38" s="402" t="str">
        <f>IFERROR((+Base!I90*'3. Consumos Administrativos'!C38*D38)," ")</f>
        <v xml:space="preserve"> </v>
      </c>
      <c r="G38" s="429"/>
      <c r="H38" s="403"/>
      <c r="I38" s="351"/>
    </row>
    <row r="39" spans="2:9" ht="18" customHeight="1">
      <c r="B39" s="213"/>
      <c r="C39" s="215">
        <v>0</v>
      </c>
      <c r="D39" s="411">
        <v>0</v>
      </c>
      <c r="E39" s="413"/>
      <c r="F39" s="402" t="str">
        <f>IFERROR((+Base!J90*'3. Consumos Administrativos'!C39*D39)," ")</f>
        <v xml:space="preserve"> </v>
      </c>
      <c r="G39" s="429"/>
      <c r="H39" s="403"/>
      <c r="I39" s="351"/>
    </row>
    <row r="40" spans="2:9" ht="18" customHeight="1">
      <c r="B40" s="213"/>
      <c r="C40" s="215">
        <v>0</v>
      </c>
      <c r="D40" s="411">
        <v>0</v>
      </c>
      <c r="E40" s="413"/>
      <c r="F40" s="402" t="str">
        <f>IFERROR((+Base!K90*'3. Consumos Administrativos'!C40*D40)," ")</f>
        <v xml:space="preserve"> </v>
      </c>
      <c r="G40" s="429"/>
      <c r="H40" s="403"/>
      <c r="I40" s="351"/>
    </row>
    <row r="41" spans="2:9" ht="15.75" customHeight="1">
      <c r="B41" s="213"/>
      <c r="C41" s="215">
        <v>0</v>
      </c>
      <c r="D41" s="411">
        <v>0</v>
      </c>
      <c r="E41" s="413"/>
      <c r="F41" s="402" t="str">
        <f>IFERROR((+Base!L90*'3. Consumos Administrativos'!C41*D41)," ")</f>
        <v xml:space="preserve"> </v>
      </c>
      <c r="G41" s="429"/>
      <c r="H41" s="403"/>
      <c r="I41" s="351"/>
    </row>
    <row r="42" spans="2:9" ht="15.75" customHeight="1">
      <c r="B42" s="213"/>
      <c r="C42" s="215">
        <v>0</v>
      </c>
      <c r="D42" s="411">
        <v>0</v>
      </c>
      <c r="E42" s="413"/>
      <c r="F42" s="404" t="str">
        <f>IFERROR((+Base!M90*'3. Consumos Administrativos'!C42*D42)," ")</f>
        <v xml:space="preserve"> </v>
      </c>
      <c r="G42" s="437"/>
      <c r="H42" s="405"/>
      <c r="I42" s="351"/>
    </row>
    <row r="43" spans="2:9" ht="15.75" customHeight="1">
      <c r="B43" s="216"/>
      <c r="C43" s="209"/>
      <c r="D43" s="209"/>
      <c r="F43" s="433">
        <f>SUM(F33:H42)</f>
        <v>0</v>
      </c>
      <c r="G43" s="434"/>
      <c r="H43" s="434"/>
    </row>
    <row r="44" spans="2:9" ht="20.25">
      <c r="B44" s="432" t="s">
        <v>136</v>
      </c>
      <c r="C44" s="432"/>
      <c r="D44" s="209"/>
      <c r="E44" s="209"/>
      <c r="F44" s="209"/>
      <c r="G44" s="209"/>
      <c r="H44" s="209"/>
      <c r="I44" s="209"/>
    </row>
    <row r="45" spans="2:9" ht="51.75" customHeight="1">
      <c r="B45" s="211" t="s">
        <v>230</v>
      </c>
      <c r="C45" s="212" t="s">
        <v>227</v>
      </c>
      <c r="D45" s="414" t="s">
        <v>229</v>
      </c>
      <c r="E45" s="415"/>
      <c r="F45" s="416"/>
      <c r="G45" s="212" t="s">
        <v>228</v>
      </c>
      <c r="H45" s="406" t="s">
        <v>3</v>
      </c>
      <c r="I45" s="406"/>
    </row>
    <row r="46" spans="2:9" ht="15.75" customHeight="1">
      <c r="B46" s="217" t="s">
        <v>148</v>
      </c>
      <c r="C46" s="218">
        <v>1</v>
      </c>
      <c r="D46" s="411">
        <v>5</v>
      </c>
      <c r="E46" s="412"/>
      <c r="F46" s="413"/>
      <c r="G46" s="219">
        <v>3</v>
      </c>
      <c r="H46" s="435">
        <f>VLOOKUP(B46,Base!C:D,2,0)*C46*D46*G46</f>
        <v>7.8974999999999991</v>
      </c>
      <c r="I46" s="436"/>
    </row>
    <row r="47" spans="2:9" ht="15.75" customHeight="1">
      <c r="B47" s="220" t="s">
        <v>24</v>
      </c>
      <c r="C47" s="221">
        <v>0</v>
      </c>
      <c r="D47" s="411">
        <v>0</v>
      </c>
      <c r="E47" s="412"/>
      <c r="F47" s="413"/>
      <c r="G47" s="222">
        <v>0</v>
      </c>
      <c r="H47" s="402">
        <f>VLOOKUP(B47,Base!C:D,2,0)*C47*D47*G47</f>
        <v>0</v>
      </c>
      <c r="I47" s="403"/>
    </row>
    <row r="48" spans="2:9" ht="15.75" customHeight="1">
      <c r="B48" s="220" t="s">
        <v>28</v>
      </c>
      <c r="C48" s="221">
        <v>0</v>
      </c>
      <c r="D48" s="411">
        <v>0</v>
      </c>
      <c r="E48" s="412"/>
      <c r="F48" s="413"/>
      <c r="G48" s="222">
        <v>0</v>
      </c>
      <c r="H48" s="402">
        <f>VLOOKUP(B48,Base!C:D,2,0)*C48*D48*G48</f>
        <v>0</v>
      </c>
      <c r="I48" s="403"/>
    </row>
    <row r="49" spans="2:10" ht="15.75" customHeight="1">
      <c r="B49" s="223" t="s">
        <v>32</v>
      </c>
      <c r="C49" s="221">
        <v>0</v>
      </c>
      <c r="D49" s="411">
        <v>0</v>
      </c>
      <c r="E49" s="412"/>
      <c r="F49" s="413"/>
      <c r="G49" s="222">
        <v>0</v>
      </c>
      <c r="H49" s="404">
        <f>VLOOKUP(B49,Base!C:D,2,0)*C49*D49*G49</f>
        <v>0</v>
      </c>
      <c r="I49" s="405"/>
    </row>
    <row r="50" spans="2:10" ht="15.75" customHeight="1">
      <c r="B50" s="224"/>
      <c r="C50" s="209"/>
      <c r="D50" s="209"/>
      <c r="H50" s="400">
        <f>SUM(H46:I49)</f>
        <v>7.8974999999999991</v>
      </c>
      <c r="I50" s="401"/>
    </row>
    <row r="51" spans="2:10" ht="17.25">
      <c r="B51" s="209"/>
      <c r="C51" s="209"/>
      <c r="D51" s="209"/>
      <c r="I51" s="209"/>
      <c r="J51" s="206"/>
    </row>
    <row r="52" spans="2:10" ht="56.25" customHeight="1">
      <c r="B52" s="211" t="s">
        <v>231</v>
      </c>
      <c r="C52" s="212" t="s">
        <v>227</v>
      </c>
      <c r="D52" s="414" t="s">
        <v>229</v>
      </c>
      <c r="E52" s="415"/>
      <c r="F52" s="416"/>
      <c r="G52" s="212" t="s">
        <v>228</v>
      </c>
      <c r="H52" s="406" t="s">
        <v>3</v>
      </c>
      <c r="I52" s="406"/>
    </row>
    <row r="53" spans="2:10" ht="15.75" customHeight="1">
      <c r="B53" s="203" t="s">
        <v>22</v>
      </c>
      <c r="C53" s="214">
        <v>1</v>
      </c>
      <c r="D53" s="411">
        <v>5</v>
      </c>
      <c r="E53" s="412"/>
      <c r="F53" s="413"/>
      <c r="G53" s="215">
        <v>6</v>
      </c>
      <c r="H53" s="407">
        <f>VLOOKUP(B53,Base!C:D,2,0)*C53*D53*G53</f>
        <v>1.3121999999999998</v>
      </c>
      <c r="I53" s="408"/>
    </row>
    <row r="54" spans="2:10" ht="15.75" customHeight="1">
      <c r="B54" s="204" t="s">
        <v>25</v>
      </c>
      <c r="C54" s="215">
        <v>0</v>
      </c>
      <c r="D54" s="411">
        <v>0</v>
      </c>
      <c r="E54" s="412"/>
      <c r="F54" s="413"/>
      <c r="G54" s="215">
        <v>0</v>
      </c>
      <c r="H54" s="409">
        <f>VLOOKUP(B54,Base!C:D,2,0)*C54*D54*G54</f>
        <v>0</v>
      </c>
      <c r="I54" s="410"/>
    </row>
    <row r="55" spans="2:10" ht="15.75" customHeight="1">
      <c r="B55" s="224"/>
      <c r="C55" s="209"/>
      <c r="D55" s="206"/>
      <c r="E55" s="209"/>
      <c r="F55" s="209"/>
      <c r="G55" s="209"/>
      <c r="H55" s="400">
        <f>SUM(H53:I54)</f>
        <v>1.3121999999999998</v>
      </c>
      <c r="I55" s="401"/>
    </row>
  </sheetData>
  <sheetProtection password="CF6C" sheet="1" objects="1" scenarios="1" selectLockedCells="1"/>
  <mergeCells count="73">
    <mergeCell ref="M14:S16"/>
    <mergeCell ref="D32:E32"/>
    <mergeCell ref="D33:E33"/>
    <mergeCell ref="D34:E34"/>
    <mergeCell ref="D35:E35"/>
    <mergeCell ref="C24:E24"/>
    <mergeCell ref="C26:E26"/>
    <mergeCell ref="C25:E25"/>
    <mergeCell ref="H22:I22"/>
    <mergeCell ref="D21:G21"/>
    <mergeCell ref="F24:H24"/>
    <mergeCell ref="F25:H25"/>
    <mergeCell ref="F26:H26"/>
    <mergeCell ref="F27:H27"/>
    <mergeCell ref="B27:E29"/>
    <mergeCell ref="F32:H32"/>
    <mergeCell ref="B44:C44"/>
    <mergeCell ref="D46:F46"/>
    <mergeCell ref="D47:F47"/>
    <mergeCell ref="D41:E41"/>
    <mergeCell ref="D42:E42"/>
    <mergeCell ref="F43:H43"/>
    <mergeCell ref="H45:I45"/>
    <mergeCell ref="H46:I46"/>
    <mergeCell ref="H47:I47"/>
    <mergeCell ref="D45:F45"/>
    <mergeCell ref="F41:H41"/>
    <mergeCell ref="F42:H42"/>
    <mergeCell ref="D37:E37"/>
    <mergeCell ref="D38:E38"/>
    <mergeCell ref="D39:E39"/>
    <mergeCell ref="D40:E40"/>
    <mergeCell ref="D13:G13"/>
    <mergeCell ref="D15:G15"/>
    <mergeCell ref="D16:G16"/>
    <mergeCell ref="D14:G14"/>
    <mergeCell ref="D17:G17"/>
    <mergeCell ref="F38:H38"/>
    <mergeCell ref="F37:H37"/>
    <mergeCell ref="F39:H39"/>
    <mergeCell ref="F40:H40"/>
    <mergeCell ref="H18:I18"/>
    <mergeCell ref="H19:I19"/>
    <mergeCell ref="H20:I20"/>
    <mergeCell ref="H21:I21"/>
    <mergeCell ref="D36:E36"/>
    <mergeCell ref="F33:H33"/>
    <mergeCell ref="F34:H34"/>
    <mergeCell ref="F35:H35"/>
    <mergeCell ref="F36:H36"/>
    <mergeCell ref="H13:I13"/>
    <mergeCell ref="H14:I14"/>
    <mergeCell ref="H15:I15"/>
    <mergeCell ref="H16:I16"/>
    <mergeCell ref="H17:I17"/>
    <mergeCell ref="B31:C31"/>
    <mergeCell ref="B2:G7"/>
    <mergeCell ref="B10:G11"/>
    <mergeCell ref="D18:G18"/>
    <mergeCell ref="D19:G19"/>
    <mergeCell ref="D20:G20"/>
    <mergeCell ref="D48:F48"/>
    <mergeCell ref="D49:F49"/>
    <mergeCell ref="D52:F52"/>
    <mergeCell ref="D53:F53"/>
    <mergeCell ref="D54:F54"/>
    <mergeCell ref="H55:I55"/>
    <mergeCell ref="H48:I48"/>
    <mergeCell ref="H49:I49"/>
    <mergeCell ref="H50:I50"/>
    <mergeCell ref="H52:I52"/>
    <mergeCell ref="H53:I53"/>
    <mergeCell ref="H54:I54"/>
  </mergeCells>
  <dataValidations xWindow="722" yWindow="371" count="2">
    <dataValidation type="decimal" allowBlank="1" showInputMessage="1" showErrorMessage="1" error="Por favor, ingresar sólo números. Gracias!" sqref="G53:G54 G46:G49 C33:D42 C19:C21 C53:D54 C46:D49 D21">
      <formula1>0</formula1>
      <formula2>10000000000000000</formula2>
    </dataValidation>
    <dataValidation type="decimal" allowBlank="1" showErrorMessage="1" error="Por favor, ingresar sólo números. Gracias!" prompt="_x000a_" sqref="C14:C18 C9 D14:D16 C25:C26">
      <formula1>0</formula1>
      <formula2>1E+21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58595B"/>
  </sheetPr>
  <dimension ref="A1:O33"/>
  <sheetViews>
    <sheetView tabSelected="1" workbookViewId="0">
      <selection activeCell="Q10" sqref="Q10"/>
    </sheetView>
  </sheetViews>
  <sheetFormatPr baseColWidth="10" defaultRowHeight="12.75"/>
  <cols>
    <col min="1" max="1" width="4.42578125" style="124" customWidth="1"/>
    <col min="2" max="2" width="7.5703125" style="124" customWidth="1"/>
    <col min="3" max="3" width="10.7109375" style="124" customWidth="1"/>
    <col min="4" max="4" width="19.42578125" style="124" bestFit="1" customWidth="1"/>
    <col min="5" max="5" width="17.140625" style="124" customWidth="1"/>
    <col min="6" max="6" width="11.5703125" style="124" customWidth="1"/>
    <col min="7" max="7" width="12.5703125" style="124" customWidth="1"/>
    <col min="8" max="8" width="6.7109375" style="124" customWidth="1"/>
    <col min="9" max="9" width="12.85546875" style="124" customWidth="1"/>
    <col min="10" max="14" width="11.42578125" style="124"/>
    <col min="15" max="15" width="4.28515625" style="124" customWidth="1"/>
    <col min="16" max="17" width="11.42578125" style="124"/>
    <col min="18" max="18" width="32" style="124" bestFit="1" customWidth="1"/>
    <col min="19" max="16384" width="11.42578125" style="124"/>
  </cols>
  <sheetData>
    <row r="1" spans="1:15"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15">
      <c r="A2" s="317"/>
      <c r="O2" s="134"/>
    </row>
    <row r="3" spans="1:15">
      <c r="A3" s="317"/>
      <c r="O3" s="134"/>
    </row>
    <row r="4" spans="1:15">
      <c r="A4" s="317"/>
      <c r="O4" s="134"/>
    </row>
    <row r="5" spans="1:15" ht="13.5" thickBot="1">
      <c r="A5" s="317"/>
      <c r="O5" s="134"/>
    </row>
    <row r="6" spans="1:15" ht="21" thickBot="1">
      <c r="A6" s="317"/>
      <c r="D6" s="323" t="s">
        <v>129</v>
      </c>
      <c r="E6" s="327">
        <f>+('1. Labores en Campo'!E23+'2. Movilidad Operativa'!G7+'3. Consumos Administrativos'!J8)</f>
        <v>6901.0497000000005</v>
      </c>
      <c r="F6" s="338" t="s">
        <v>8</v>
      </c>
      <c r="G6" s="487"/>
      <c r="I6" s="311">
        <f>(Resultados!E6/VLOOKUP(J6,Base!Q:S,2,0))</f>
        <v>690.10497000000009</v>
      </c>
      <c r="J6" s="454" t="s">
        <v>128</v>
      </c>
      <c r="K6" s="454"/>
      <c r="L6" s="314"/>
      <c r="M6" s="321"/>
      <c r="N6" s="321"/>
      <c r="O6" s="134"/>
    </row>
    <row r="7" spans="1:15" ht="16.5" customHeight="1" thickBot="1">
      <c r="A7" s="317"/>
      <c r="D7" s="284"/>
      <c r="E7" s="328"/>
      <c r="F7" s="315"/>
      <c r="G7" s="315"/>
      <c r="I7" s="313"/>
      <c r="J7" s="452" t="s">
        <v>295</v>
      </c>
      <c r="K7" s="452"/>
      <c r="L7" s="452"/>
      <c r="M7" s="356"/>
      <c r="N7" s="316"/>
      <c r="O7" s="134"/>
    </row>
    <row r="8" spans="1:15" ht="21" thickBot="1">
      <c r="A8" s="317"/>
      <c r="D8" s="324" t="s">
        <v>218</v>
      </c>
      <c r="E8" s="329">
        <f>IFERROR(Huella_Total/'1. Labores en Campo'!E6,0)</f>
        <v>57.508747500000005</v>
      </c>
      <c r="F8" s="338" t="s">
        <v>8</v>
      </c>
      <c r="G8" s="487"/>
      <c r="I8" s="227"/>
      <c r="J8" s="453"/>
      <c r="K8" s="453"/>
      <c r="L8" s="453"/>
      <c r="M8" s="356"/>
      <c r="N8" s="316"/>
      <c r="O8" s="134"/>
    </row>
    <row r="9" spans="1:15" ht="17.25">
      <c r="A9" s="317"/>
      <c r="E9" s="227"/>
      <c r="F9" s="310"/>
      <c r="G9" s="310"/>
      <c r="H9" s="227"/>
      <c r="I9" s="227"/>
      <c r="J9" s="453"/>
      <c r="K9" s="453"/>
      <c r="L9" s="453"/>
      <c r="M9" s="356"/>
      <c r="N9" s="227"/>
      <c r="O9" s="134"/>
    </row>
    <row r="10" spans="1:15" ht="20.25">
      <c r="A10" s="317"/>
      <c r="C10" s="340" t="s">
        <v>292</v>
      </c>
      <c r="E10" s="227"/>
      <c r="F10" s="310"/>
      <c r="G10" s="310"/>
      <c r="H10" s="227"/>
      <c r="I10" s="227"/>
      <c r="J10" s="227"/>
      <c r="K10" s="227"/>
      <c r="L10" s="227"/>
      <c r="M10" s="227"/>
      <c r="N10" s="227"/>
      <c r="O10" s="134"/>
    </row>
    <row r="11" spans="1:15" ht="17.25">
      <c r="A11" s="317"/>
      <c r="C11" s="455" t="s">
        <v>118</v>
      </c>
      <c r="D11" s="455"/>
      <c r="E11" s="325">
        <f>SUM(E17:E23)</f>
        <v>6891.84</v>
      </c>
      <c r="F11" s="312" t="s">
        <v>8</v>
      </c>
      <c r="G11" s="488">
        <f>+E11/SUM($E$17:$E$32)</f>
        <v>0.99866546389312338</v>
      </c>
      <c r="I11" s="227"/>
      <c r="J11" s="227"/>
      <c r="K11" s="227"/>
      <c r="L11" s="227"/>
      <c r="M11" s="227"/>
      <c r="N11" s="227"/>
      <c r="O11" s="134"/>
    </row>
    <row r="12" spans="1:15" ht="17.25">
      <c r="A12" s="317"/>
      <c r="C12" s="455" t="s">
        <v>120</v>
      </c>
      <c r="D12" s="455"/>
      <c r="E12" s="325">
        <f>+'2. Movilidad Operativa'!G7</f>
        <v>0</v>
      </c>
      <c r="F12" s="312" t="s">
        <v>8</v>
      </c>
      <c r="G12" s="488">
        <f t="shared" ref="G12:G13" si="0">+E12/SUM($E$17:$E$32)</f>
        <v>0</v>
      </c>
      <c r="I12" s="227"/>
      <c r="J12" s="227"/>
      <c r="K12" s="227"/>
      <c r="L12" s="227"/>
      <c r="M12" s="227"/>
      <c r="N12" s="227"/>
      <c r="O12" s="134"/>
    </row>
    <row r="13" spans="1:15" ht="17.25">
      <c r="A13" s="317"/>
      <c r="C13" s="455" t="s">
        <v>119</v>
      </c>
      <c r="D13" s="455"/>
      <c r="E13" s="325">
        <f>+'3. Consumos Administrativos'!J8</f>
        <v>9.209699999999998</v>
      </c>
      <c r="F13" s="312" t="s">
        <v>8</v>
      </c>
      <c r="G13" s="488">
        <f t="shared" si="0"/>
        <v>1.3345361068766101E-3</v>
      </c>
      <c r="I13" s="227"/>
      <c r="J13" s="227"/>
      <c r="K13" s="227"/>
      <c r="L13" s="227"/>
      <c r="M13" s="227"/>
      <c r="N13" s="227"/>
      <c r="O13" s="134"/>
    </row>
    <row r="14" spans="1:15" ht="17.25">
      <c r="A14" s="317"/>
      <c r="D14" s="319"/>
      <c r="I14" s="227"/>
      <c r="J14" s="227"/>
      <c r="K14" s="227"/>
      <c r="L14" s="227"/>
      <c r="M14" s="227"/>
      <c r="N14" s="227"/>
      <c r="O14" s="134"/>
    </row>
    <row r="15" spans="1:15" ht="17.25">
      <c r="A15" s="317"/>
      <c r="D15" s="339"/>
      <c r="I15" s="227"/>
      <c r="J15" s="227"/>
      <c r="K15" s="227"/>
      <c r="L15" s="227"/>
      <c r="M15" s="227"/>
      <c r="N15" s="227"/>
      <c r="O15" s="134"/>
    </row>
    <row r="16" spans="1:15" ht="20.25">
      <c r="A16" s="317"/>
      <c r="C16" s="340" t="s">
        <v>298</v>
      </c>
      <c r="D16" s="319"/>
      <c r="I16" s="227"/>
      <c r="J16" s="227"/>
      <c r="K16" s="227"/>
      <c r="L16" s="227"/>
      <c r="M16" s="227"/>
      <c r="N16" s="227"/>
      <c r="O16" s="134"/>
    </row>
    <row r="17" spans="1:15" ht="17.25">
      <c r="A17" s="317"/>
      <c r="C17" s="336" t="s">
        <v>285</v>
      </c>
      <c r="D17" s="336"/>
      <c r="E17" s="325">
        <f>+'1. Labores en Campo'!E14</f>
        <v>0</v>
      </c>
      <c r="F17" s="312" t="s">
        <v>8</v>
      </c>
      <c r="G17" s="488">
        <f>+E17/SUM($E$17:$E$32)</f>
        <v>0</v>
      </c>
      <c r="I17" s="227"/>
      <c r="J17" s="227"/>
      <c r="K17" s="227"/>
      <c r="L17" s="227"/>
      <c r="M17" s="227"/>
      <c r="N17" s="227"/>
      <c r="O17" s="134"/>
    </row>
    <row r="18" spans="1:15" ht="17.25">
      <c r="A18" s="317"/>
      <c r="C18" s="336" t="s">
        <v>286</v>
      </c>
      <c r="D18" s="336"/>
      <c r="E18" s="325">
        <f>+'1. Labores en Campo'!E16</f>
        <v>2482</v>
      </c>
      <c r="F18" s="312" t="s">
        <v>8</v>
      </c>
      <c r="G18" s="488">
        <f t="shared" ref="G18:G32" si="1">+E18/SUM($E$17:$E$32)</f>
        <v>0.35965543039053899</v>
      </c>
      <c r="I18" s="227"/>
      <c r="J18" s="227"/>
      <c r="K18" s="227"/>
      <c r="L18" s="227"/>
      <c r="M18" s="227"/>
      <c r="N18" s="227"/>
      <c r="O18" s="134"/>
    </row>
    <row r="19" spans="1:15" ht="17.25">
      <c r="A19" s="317"/>
      <c r="C19" s="336" t="s">
        <v>287</v>
      </c>
      <c r="D19" s="336"/>
      <c r="E19" s="325">
        <f>+'1. Labores en Campo'!E17</f>
        <v>0</v>
      </c>
      <c r="F19" s="312" t="s">
        <v>8</v>
      </c>
      <c r="G19" s="488">
        <f t="shared" si="1"/>
        <v>0</v>
      </c>
      <c r="I19" s="227"/>
      <c r="J19" s="227"/>
      <c r="K19" s="227"/>
      <c r="L19" s="227"/>
      <c r="M19" s="227"/>
      <c r="N19" s="227"/>
      <c r="O19" s="134"/>
    </row>
    <row r="20" spans="1:15" ht="17.25">
      <c r="A20" s="317"/>
      <c r="C20" s="336" t="s">
        <v>288</v>
      </c>
      <c r="D20" s="336"/>
      <c r="E20" s="325">
        <f>+'1. Labores en Campo'!E18</f>
        <v>265.91999999999996</v>
      </c>
      <c r="F20" s="312" t="s">
        <v>8</v>
      </c>
      <c r="G20" s="488">
        <f t="shared" si="1"/>
        <v>3.8533268351914625E-2</v>
      </c>
      <c r="I20" s="227"/>
      <c r="J20" s="227"/>
      <c r="K20" s="227"/>
      <c r="L20" s="227"/>
      <c r="M20" s="227"/>
      <c r="N20" s="227"/>
      <c r="O20" s="134"/>
    </row>
    <row r="21" spans="1:15" ht="17.25">
      <c r="A21" s="317"/>
      <c r="C21" s="336" t="s">
        <v>289</v>
      </c>
      <c r="D21" s="336"/>
      <c r="E21" s="325">
        <f>+'1. Labores en Campo'!E19</f>
        <v>265.91999999999996</v>
      </c>
      <c r="F21" s="312" t="s">
        <v>8</v>
      </c>
      <c r="G21" s="488">
        <f t="shared" si="1"/>
        <v>3.8533268351914625E-2</v>
      </c>
      <c r="I21" s="227"/>
      <c r="J21" s="227"/>
      <c r="K21" s="227"/>
      <c r="L21" s="227"/>
      <c r="M21" s="227"/>
      <c r="N21" s="227"/>
      <c r="O21" s="134"/>
    </row>
    <row r="22" spans="1:15" ht="17.25">
      <c r="A22" s="317"/>
      <c r="C22" s="336" t="s">
        <v>290</v>
      </c>
      <c r="D22" s="336"/>
      <c r="E22" s="325">
        <f>+'1. Labores en Campo'!E20</f>
        <v>249.29999999999998</v>
      </c>
      <c r="F22" s="312" t="s">
        <v>8</v>
      </c>
      <c r="G22" s="488">
        <f t="shared" si="1"/>
        <v>3.6124939079919968E-2</v>
      </c>
      <c r="I22" s="227"/>
      <c r="J22" s="227"/>
      <c r="K22" s="227"/>
      <c r="L22" s="227"/>
      <c r="M22" s="227"/>
      <c r="N22" s="227"/>
      <c r="O22" s="134"/>
    </row>
    <row r="23" spans="1:15" ht="17.25">
      <c r="A23" s="317"/>
      <c r="C23" s="456" t="s">
        <v>291</v>
      </c>
      <c r="D23" s="457"/>
      <c r="E23" s="325">
        <f>+'1. Labores en Campo'!E21</f>
        <v>3628.7</v>
      </c>
      <c r="F23" s="312" t="s">
        <v>8</v>
      </c>
      <c r="G23" s="488">
        <f t="shared" si="1"/>
        <v>0.52581855771883512</v>
      </c>
      <c r="I23" s="227"/>
      <c r="J23" s="227"/>
      <c r="K23" s="227"/>
      <c r="L23" s="227"/>
      <c r="M23" s="227"/>
      <c r="N23" s="227"/>
      <c r="O23" s="134"/>
    </row>
    <row r="24" spans="1:15" ht="17.25">
      <c r="A24" s="317"/>
      <c r="C24" s="458" t="s">
        <v>277</v>
      </c>
      <c r="D24" s="458"/>
      <c r="E24" s="325">
        <f>+'2. Movilidad Operativa'!G2</f>
        <v>0</v>
      </c>
      <c r="F24" s="312" t="s">
        <v>8</v>
      </c>
      <c r="G24" s="488">
        <f t="shared" si="1"/>
        <v>0</v>
      </c>
      <c r="I24" s="227"/>
      <c r="J24" s="227"/>
      <c r="K24" s="227"/>
      <c r="L24" s="227"/>
      <c r="M24" s="227"/>
      <c r="N24" s="227"/>
      <c r="O24" s="134"/>
    </row>
    <row r="25" spans="1:15" ht="17.25">
      <c r="A25" s="337"/>
      <c r="C25" s="458" t="s">
        <v>296</v>
      </c>
      <c r="D25" s="458"/>
      <c r="E25" s="325">
        <f>+'2. Movilidad Operativa'!G3</f>
        <v>0</v>
      </c>
      <c r="F25" s="312" t="s">
        <v>8</v>
      </c>
      <c r="G25" s="488">
        <f t="shared" si="1"/>
        <v>0</v>
      </c>
      <c r="I25" s="227"/>
      <c r="J25" s="227"/>
      <c r="K25" s="227"/>
      <c r="L25" s="227"/>
      <c r="M25" s="227"/>
      <c r="N25" s="227"/>
      <c r="O25" s="134"/>
    </row>
    <row r="26" spans="1:15" ht="17.25">
      <c r="A26" s="317"/>
      <c r="C26" s="458" t="s">
        <v>278</v>
      </c>
      <c r="D26" s="458"/>
      <c r="E26" s="325">
        <f>+'2. Movilidad Operativa'!G4</f>
        <v>0</v>
      </c>
      <c r="F26" s="312" t="s">
        <v>8</v>
      </c>
      <c r="G26" s="488">
        <f t="shared" si="1"/>
        <v>0</v>
      </c>
      <c r="I26" s="227"/>
      <c r="J26" s="227"/>
      <c r="K26" s="227"/>
      <c r="L26" s="227"/>
      <c r="M26" s="227"/>
      <c r="N26" s="227"/>
      <c r="O26" s="134"/>
    </row>
    <row r="27" spans="1:15" ht="17.25">
      <c r="A27" s="317"/>
      <c r="C27" s="458" t="s">
        <v>279</v>
      </c>
      <c r="D27" s="458"/>
      <c r="E27" s="325">
        <f>+'2. Movilidad Operativa'!G5</f>
        <v>0</v>
      </c>
      <c r="F27" s="312" t="s">
        <v>8</v>
      </c>
      <c r="G27" s="488">
        <f t="shared" si="1"/>
        <v>0</v>
      </c>
      <c r="I27" s="227"/>
      <c r="J27" s="227"/>
      <c r="K27" s="227"/>
      <c r="L27" s="227"/>
      <c r="M27" s="227"/>
      <c r="N27" s="227"/>
      <c r="O27" s="134"/>
    </row>
    <row r="28" spans="1:15" ht="17.25">
      <c r="A28" s="317"/>
      <c r="C28" s="458" t="s">
        <v>280</v>
      </c>
      <c r="D28" s="458"/>
      <c r="E28" s="325">
        <f>+'3. Consumos Administrativos'!J2</f>
        <v>0</v>
      </c>
      <c r="F28" s="312" t="s">
        <v>8</v>
      </c>
      <c r="G28" s="488">
        <f t="shared" si="1"/>
        <v>0</v>
      </c>
      <c r="O28" s="134"/>
    </row>
    <row r="29" spans="1:15" ht="17.25">
      <c r="A29" s="317"/>
      <c r="C29" s="458" t="s">
        <v>281</v>
      </c>
      <c r="D29" s="458"/>
      <c r="E29" s="325">
        <f>+'3. Consumos Administrativos'!J3</f>
        <v>0</v>
      </c>
      <c r="F29" s="312" t="s">
        <v>8</v>
      </c>
      <c r="G29" s="488">
        <f t="shared" si="1"/>
        <v>0</v>
      </c>
      <c r="O29" s="134"/>
    </row>
    <row r="30" spans="1:15" ht="17.25">
      <c r="A30" s="317"/>
      <c r="C30" s="458" t="s">
        <v>282</v>
      </c>
      <c r="D30" s="458"/>
      <c r="E30" s="325">
        <f>+'3. Consumos Administrativos'!J4</f>
        <v>7.8974999999999991</v>
      </c>
      <c r="F30" s="312" t="s">
        <v>8</v>
      </c>
      <c r="G30" s="488">
        <f t="shared" si="1"/>
        <v>1.1443911206725549E-3</v>
      </c>
      <c r="O30" s="134"/>
    </row>
    <row r="31" spans="1:15" ht="17.25">
      <c r="A31" s="317"/>
      <c r="C31" s="458" t="s">
        <v>283</v>
      </c>
      <c r="D31" s="458"/>
      <c r="E31" s="326">
        <f>+'3. Consumos Administrativos'!J5</f>
        <v>1.3121999999999998</v>
      </c>
      <c r="F31" s="312" t="s">
        <v>8</v>
      </c>
      <c r="G31" s="488">
        <f t="shared" si="1"/>
        <v>1.9014498620405527E-4</v>
      </c>
      <c r="O31" s="134"/>
    </row>
    <row r="32" spans="1:15" ht="17.25">
      <c r="A32" s="317"/>
      <c r="C32" s="458" t="s">
        <v>297</v>
      </c>
      <c r="D32" s="458"/>
      <c r="E32" s="326">
        <f>+'3. Consumos Administrativos'!J6</f>
        <v>0</v>
      </c>
      <c r="F32" s="312" t="s">
        <v>8</v>
      </c>
      <c r="G32" s="488">
        <f t="shared" si="1"/>
        <v>0</v>
      </c>
      <c r="O32" s="134"/>
    </row>
    <row r="33" spans="1:15">
      <c r="A33" s="317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47"/>
    </row>
  </sheetData>
  <sheetProtection password="CF6C" sheet="1" objects="1" scenarios="1" selectLockedCells="1"/>
  <mergeCells count="15">
    <mergeCell ref="C23:D23"/>
    <mergeCell ref="C24:D24"/>
    <mergeCell ref="C25:D25"/>
    <mergeCell ref="C31:D31"/>
    <mergeCell ref="C32:D32"/>
    <mergeCell ref="C26:D26"/>
    <mergeCell ref="C27:D27"/>
    <mergeCell ref="C28:D28"/>
    <mergeCell ref="C29:D29"/>
    <mergeCell ref="C30:D30"/>
    <mergeCell ref="J7:L9"/>
    <mergeCell ref="J6:K6"/>
    <mergeCell ref="C11:D11"/>
    <mergeCell ref="C12:D12"/>
    <mergeCell ref="C13:D13"/>
  </mergeCells>
  <conditionalFormatting sqref="G17:G32">
    <cfRule type="dataBar" priority="11">
      <dataBar>
        <cfvo type="min" val="0"/>
        <cfvo type="max" val="0"/>
        <color rgb="FF58595B"/>
      </dataBar>
    </cfRule>
    <cfRule type="dataBar" priority="10">
      <dataBar>
        <cfvo type="min" val="0"/>
        <cfvo type="max" val="0"/>
        <color theme="0" tint="-0.34998626667073579"/>
      </dataBar>
    </cfRule>
  </conditionalFormatting>
  <conditionalFormatting sqref="G11:G13">
    <cfRule type="dataBar" priority="3">
      <dataBar>
        <cfvo type="min" val="0"/>
        <cfvo type="max" val="0"/>
        <color rgb="FF638EC6"/>
      </dataBar>
    </cfRule>
    <cfRule type="dataBar" priority="9">
      <dataBar>
        <cfvo type="min" val="0"/>
        <cfvo type="max" val="0"/>
        <color rgb="FF58595B"/>
      </dataBar>
    </cfRule>
    <cfRule type="dataBar" priority="2">
      <dataBar>
        <cfvo type="min" val="0"/>
        <cfvo type="max" val="0"/>
        <color theme="0" tint="-0.14999847407452621"/>
      </dataBar>
    </cfRule>
    <cfRule type="dataBar" priority="1">
      <dataBar>
        <cfvo type="min" val="0"/>
        <cfvo type="max" val="0"/>
        <color theme="0" tint="-0.34998626667073579"/>
      </dataBar>
    </cfRule>
  </conditionalFormatting>
  <conditionalFormatting sqref="G12">
    <cfRule type="dataBar" priority="6">
      <dataBar>
        <cfvo type="min" val="0"/>
        <cfvo type="max" val="0"/>
        <color theme="0" tint="-0.34998626667073579"/>
      </dataBar>
    </cfRule>
    <cfRule type="dataBar" priority="7">
      <dataBar>
        <cfvo type="min" val="0"/>
        <cfvo type="max" val="0"/>
        <color rgb="FF58595B"/>
      </dataBar>
    </cfRule>
  </conditionalFormatting>
  <conditionalFormatting sqref="G13">
    <cfRule type="dataBar" priority="4">
      <dataBar>
        <cfvo type="min" val="0"/>
        <cfvo type="max" val="0"/>
        <color theme="0" tint="-0.34998626667073579"/>
      </dataBar>
    </cfRule>
    <cfRule type="dataBar" priority="5">
      <dataBar>
        <cfvo type="min" val="0"/>
        <cfvo type="max" val="0"/>
        <color rgb="FF58595B"/>
      </dataBar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E23"/>
  <sheetViews>
    <sheetView zoomScaleNormal="100" workbookViewId="0">
      <selection activeCell="D6" sqref="D6"/>
    </sheetView>
  </sheetViews>
  <sheetFormatPr baseColWidth="10" defaultRowHeight="12.75"/>
  <cols>
    <col min="1" max="1" width="7.140625" style="124" customWidth="1"/>
    <col min="2" max="2" width="27" style="124" bestFit="1" customWidth="1"/>
    <col min="3" max="3" width="24.28515625" style="124" customWidth="1"/>
    <col min="4" max="4" width="19.42578125" style="124" customWidth="1"/>
    <col min="5" max="5" width="24.85546875" style="124" customWidth="1"/>
    <col min="6" max="16384" width="11.42578125" style="124"/>
  </cols>
  <sheetData>
    <row r="2" spans="2:5" ht="24.75">
      <c r="B2" s="466" t="s">
        <v>203</v>
      </c>
      <c r="C2" s="467"/>
      <c r="D2" s="467"/>
      <c r="E2" s="468"/>
    </row>
    <row r="3" spans="2:5" ht="17.25">
      <c r="B3" s="293" t="s">
        <v>213</v>
      </c>
      <c r="C3" s="232">
        <v>50</v>
      </c>
      <c r="D3" s="233"/>
      <c r="E3" s="234"/>
    </row>
    <row r="4" spans="2:5" ht="11.25" customHeight="1">
      <c r="B4" s="285"/>
      <c r="C4" s="235"/>
      <c r="D4" s="236"/>
      <c r="E4" s="237"/>
    </row>
    <row r="5" spans="2:5" ht="17.25">
      <c r="B5" s="294" t="s">
        <v>211</v>
      </c>
      <c r="C5" s="241" t="s">
        <v>132</v>
      </c>
      <c r="D5" s="241" t="s">
        <v>273</v>
      </c>
      <c r="E5" s="241" t="s">
        <v>3</v>
      </c>
    </row>
    <row r="6" spans="2:5" ht="34.5">
      <c r="B6" s="287" t="s">
        <v>200</v>
      </c>
      <c r="C6" s="242">
        <v>0</v>
      </c>
      <c r="D6" s="278">
        <v>0</v>
      </c>
      <c r="E6" s="282">
        <f>VLOOKUP(B6,Base!C:D,2,0)*C6*D6</f>
        <v>0</v>
      </c>
    </row>
    <row r="7" spans="2:5" ht="17.25">
      <c r="B7" s="296"/>
      <c r="C7" s="297"/>
      <c r="D7" s="298"/>
      <c r="E7" s="295"/>
    </row>
    <row r="8" spans="2:5" ht="17.25">
      <c r="B8" s="286" t="s">
        <v>212</v>
      </c>
      <c r="C8" s="245"/>
      <c r="D8" s="245"/>
      <c r="E8" s="246"/>
    </row>
    <row r="9" spans="2:5" ht="36.75" customHeight="1">
      <c r="B9" s="461" t="s">
        <v>199</v>
      </c>
      <c r="C9" s="462"/>
      <c r="D9" s="462"/>
      <c r="E9" s="463"/>
    </row>
    <row r="10" spans="2:5" ht="17.25">
      <c r="B10" s="247"/>
      <c r="C10" s="248" t="s">
        <v>112</v>
      </c>
      <c r="D10" s="459" t="s">
        <v>3</v>
      </c>
      <c r="E10" s="460"/>
    </row>
    <row r="11" spans="2:5" ht="17.25">
      <c r="B11" s="358" t="s">
        <v>4</v>
      </c>
      <c r="C11" s="200">
        <v>0</v>
      </c>
      <c r="D11" s="464">
        <f>VLOOKUP(B11,Base!C:D,2,0)*C11</f>
        <v>0</v>
      </c>
      <c r="E11" s="465"/>
    </row>
    <row r="12" spans="2:5" ht="17.25">
      <c r="B12" s="289" t="s">
        <v>131</v>
      </c>
      <c r="C12" s="249">
        <v>50</v>
      </c>
      <c r="D12" s="464">
        <f>VLOOKUP(B12,Base!C:D,2,0)*C12</f>
        <v>1241</v>
      </c>
      <c r="E12" s="465"/>
    </row>
    <row r="13" spans="2:5" ht="17.25">
      <c r="B13" s="288" t="s">
        <v>130</v>
      </c>
      <c r="C13" s="250">
        <v>0</v>
      </c>
      <c r="D13" s="464">
        <f>VLOOKUP(B13,Base!C:D,2,0)*C13</f>
        <v>0</v>
      </c>
      <c r="E13" s="465"/>
    </row>
    <row r="14" spans="2:5" ht="34.5">
      <c r="B14" s="240"/>
      <c r="C14" s="241" t="s">
        <v>216</v>
      </c>
      <c r="D14" s="248" t="s">
        <v>112</v>
      </c>
      <c r="E14" s="241" t="s">
        <v>3</v>
      </c>
    </row>
    <row r="15" spans="2:5" ht="17.25">
      <c r="B15" s="290" t="s">
        <v>5</v>
      </c>
      <c r="C15" s="251">
        <v>1</v>
      </c>
      <c r="D15" s="252">
        <v>50</v>
      </c>
      <c r="E15" s="244">
        <f>VLOOKUP(B15,Base!C:D,2,0)*C15*D15</f>
        <v>132.95999999999998</v>
      </c>
    </row>
    <row r="16" spans="2:5" ht="17.25">
      <c r="B16" s="291" t="s">
        <v>6</v>
      </c>
      <c r="C16" s="253">
        <v>1</v>
      </c>
      <c r="D16" s="253">
        <v>50</v>
      </c>
      <c r="E16" s="254">
        <f>VLOOKUP(B16,Base!C:D,2,0)*C16*D16</f>
        <v>132.95999999999998</v>
      </c>
    </row>
    <row r="17" spans="2:5" ht="17.25">
      <c r="B17" s="288" t="s">
        <v>7</v>
      </c>
      <c r="C17" s="255">
        <v>1</v>
      </c>
      <c r="D17" s="255">
        <v>50</v>
      </c>
      <c r="E17" s="256">
        <f>VLOOKUP(B17,Base!C:D,2,0)*C17*D17</f>
        <v>249.29999999999998</v>
      </c>
    </row>
    <row r="18" spans="2:5" ht="17.25">
      <c r="B18" s="240"/>
      <c r="C18" s="248" t="s">
        <v>112</v>
      </c>
      <c r="D18" s="459" t="s">
        <v>3</v>
      </c>
      <c r="E18" s="460"/>
    </row>
    <row r="19" spans="2:5" ht="17.25">
      <c r="B19" s="292" t="s">
        <v>146</v>
      </c>
      <c r="C19" s="257">
        <v>50</v>
      </c>
      <c r="D19" s="464">
        <f>(VLOOKUP(B19,Base!C:D,2,0)*C19)</f>
        <v>1470.87</v>
      </c>
      <c r="E19" s="465"/>
    </row>
    <row r="20" spans="2:5" ht="17.25">
      <c r="B20" s="258"/>
      <c r="C20" s="259"/>
      <c r="D20" s="260"/>
      <c r="E20" s="239"/>
    </row>
    <row r="21" spans="2:5" ht="17.25">
      <c r="B21" s="258"/>
      <c r="C21" s="261" t="s">
        <v>135</v>
      </c>
      <c r="D21" s="262">
        <f>(E6+D11+D12+D13+E15+E16+E17+D19)</f>
        <v>3227.09</v>
      </c>
      <c r="E21" s="263"/>
    </row>
    <row r="22" spans="2:5" ht="17.25">
      <c r="B22" s="258"/>
      <c r="C22" s="261" t="s">
        <v>134</v>
      </c>
      <c r="D22" s="264">
        <f>IFERROR((D21/C3),0)</f>
        <v>64.541800000000009</v>
      </c>
      <c r="E22" s="263"/>
    </row>
    <row r="23" spans="2:5">
      <c r="B23" s="265"/>
      <c r="C23" s="266"/>
      <c r="D23" s="267"/>
      <c r="E23" s="268"/>
    </row>
  </sheetData>
  <sheetProtection password="CF6C" sheet="1" objects="1" scenarios="1" selectLockedCells="1"/>
  <mergeCells count="8">
    <mergeCell ref="D18:E18"/>
    <mergeCell ref="B9:E9"/>
    <mergeCell ref="D19:E19"/>
    <mergeCell ref="B2:E2"/>
    <mergeCell ref="D10:E10"/>
    <mergeCell ref="D12:E12"/>
    <mergeCell ref="D13:E13"/>
    <mergeCell ref="D11:E11"/>
  </mergeCells>
  <dataValidations count="2">
    <dataValidation allowBlank="1" showErrorMessage="1" promptTitle="Referencia" prompt="Donato, L. B. (2007). ESTIMACIÓN DEL CONSUMO POTENCIAL DE GASOIL PARA LAS TAREAS AGRÍCOLAS, TRANSPORTE Y SECADO DE GRANOS EN EL SECTOR AGROPECUARIO." sqref="B19"/>
    <dataValidation type="decimal" allowBlank="1" showInputMessage="1" showErrorMessage="1" error="Por favor, ingresar sólo números. Gracias!_x000a_" sqref="C3:C4 C6:D7 C12:C13 C15:D17 C19">
      <formula1>0</formula1>
      <formula2>1E+23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2:E23"/>
  <sheetViews>
    <sheetView workbookViewId="0">
      <selection activeCell="C11" sqref="C11"/>
    </sheetView>
  </sheetViews>
  <sheetFormatPr baseColWidth="10" defaultRowHeight="12.75"/>
  <cols>
    <col min="1" max="1" width="7" style="124" customWidth="1"/>
    <col min="2" max="2" width="25" style="124" customWidth="1"/>
    <col min="3" max="3" width="24.7109375" style="124" customWidth="1"/>
    <col min="4" max="4" width="21.140625" style="124" customWidth="1"/>
    <col min="5" max="5" width="24.85546875" style="124" customWidth="1"/>
    <col min="6" max="16384" width="11.42578125" style="124"/>
  </cols>
  <sheetData>
    <row r="2" spans="2:5" ht="24.75">
      <c r="B2" s="466" t="s">
        <v>180</v>
      </c>
      <c r="C2" s="467"/>
      <c r="D2" s="467"/>
      <c r="E2" s="468"/>
    </row>
    <row r="3" spans="2:5" ht="17.25">
      <c r="B3" s="293" t="s">
        <v>213</v>
      </c>
      <c r="C3" s="232">
        <v>0</v>
      </c>
      <c r="D3" s="233"/>
      <c r="E3" s="234"/>
    </row>
    <row r="4" spans="2:5" ht="13.5" customHeight="1">
      <c r="B4" s="285"/>
      <c r="C4" s="235"/>
      <c r="D4" s="236"/>
      <c r="E4" s="237"/>
    </row>
    <row r="5" spans="2:5" ht="17.25">
      <c r="B5" s="286" t="s">
        <v>211</v>
      </c>
      <c r="C5" s="241" t="s">
        <v>132</v>
      </c>
      <c r="D5" s="241" t="s">
        <v>273</v>
      </c>
      <c r="E5" s="241" t="s">
        <v>3</v>
      </c>
    </row>
    <row r="6" spans="2:5" ht="34.5">
      <c r="B6" s="359" t="s">
        <v>200</v>
      </c>
      <c r="C6" s="242">
        <v>0</v>
      </c>
      <c r="D6" s="243">
        <v>0</v>
      </c>
      <c r="E6" s="244">
        <f>VLOOKUP(B6,Base!C:D,2,0)*C6*D6</f>
        <v>0</v>
      </c>
    </row>
    <row r="7" spans="2:5" s="131" customFormat="1" ht="15.75">
      <c r="B7" s="471"/>
      <c r="C7" s="472"/>
      <c r="D7" s="472"/>
      <c r="E7" s="473"/>
    </row>
    <row r="8" spans="2:5" ht="17.25">
      <c r="B8" s="286" t="s">
        <v>212</v>
      </c>
      <c r="C8" s="245"/>
      <c r="D8" s="245"/>
      <c r="E8" s="246"/>
    </row>
    <row r="9" spans="2:5" ht="44.25" customHeight="1">
      <c r="B9" s="461" t="s">
        <v>199</v>
      </c>
      <c r="C9" s="462"/>
      <c r="D9" s="462"/>
      <c r="E9" s="463"/>
    </row>
    <row r="10" spans="2:5" ht="17.25">
      <c r="B10" s="247"/>
      <c r="C10" s="248" t="s">
        <v>112</v>
      </c>
      <c r="D10" s="469" t="s">
        <v>3</v>
      </c>
      <c r="E10" s="469"/>
    </row>
    <row r="11" spans="2:5" ht="17.25">
      <c r="B11" s="358" t="s">
        <v>4</v>
      </c>
      <c r="C11" s="200">
        <v>0</v>
      </c>
      <c r="D11" s="464">
        <f>VLOOKUP(B11,Base!C:D,2,0)*C11</f>
        <v>0</v>
      </c>
      <c r="E11" s="465"/>
    </row>
    <row r="12" spans="2:5" ht="17.25">
      <c r="B12" s="360" t="s">
        <v>131</v>
      </c>
      <c r="C12" s="249">
        <v>0</v>
      </c>
      <c r="D12" s="474">
        <f>VLOOKUP(B12,Base!C:D,2,0)*C12</f>
        <v>0</v>
      </c>
      <c r="E12" s="475"/>
    </row>
    <row r="13" spans="2:5" ht="17.25">
      <c r="B13" s="361" t="s">
        <v>130</v>
      </c>
      <c r="C13" s="250">
        <v>0</v>
      </c>
      <c r="D13" s="476">
        <f>VLOOKUP(B13,Base!C:D,2,0)*C13</f>
        <v>0</v>
      </c>
      <c r="E13" s="477"/>
    </row>
    <row r="14" spans="2:5" ht="34.5">
      <c r="B14" s="240"/>
      <c r="C14" s="241" t="s">
        <v>216</v>
      </c>
      <c r="D14" s="248" t="s">
        <v>112</v>
      </c>
      <c r="E14" s="241" t="s">
        <v>3</v>
      </c>
    </row>
    <row r="15" spans="2:5" ht="17.25">
      <c r="B15" s="362" t="s">
        <v>5</v>
      </c>
      <c r="C15" s="269">
        <v>0</v>
      </c>
      <c r="D15" s="252">
        <v>0</v>
      </c>
      <c r="E15" s="244">
        <f>VLOOKUP(B15,Base!C:D,2,0)*C15*D15</f>
        <v>0</v>
      </c>
    </row>
    <row r="16" spans="2:5" ht="17.25">
      <c r="B16" s="363" t="s">
        <v>6</v>
      </c>
      <c r="C16" s="253">
        <v>0</v>
      </c>
      <c r="D16" s="253">
        <v>0</v>
      </c>
      <c r="E16" s="254">
        <f>VLOOKUP(B16,Base!C:D,2,0)*C16*D16</f>
        <v>0</v>
      </c>
    </row>
    <row r="17" spans="2:5" ht="17.25">
      <c r="B17" s="361" t="s">
        <v>7</v>
      </c>
      <c r="C17" s="255">
        <v>0</v>
      </c>
      <c r="D17" s="255">
        <v>0</v>
      </c>
      <c r="E17" s="256">
        <f>VLOOKUP(B17,Base!C:D,2,0)*C17*D17</f>
        <v>0</v>
      </c>
    </row>
    <row r="18" spans="2:5" ht="17.25">
      <c r="B18" s="240"/>
      <c r="C18" s="248" t="s">
        <v>112</v>
      </c>
      <c r="D18" s="469" t="s">
        <v>3</v>
      </c>
      <c r="E18" s="469"/>
    </row>
    <row r="19" spans="2:5" ht="17.25">
      <c r="B19" s="364" t="s">
        <v>146</v>
      </c>
      <c r="C19" s="270">
        <v>0</v>
      </c>
      <c r="D19" s="470">
        <f>(VLOOKUP(B19,Base!C:D,2,0)*C19)</f>
        <v>0</v>
      </c>
      <c r="E19" s="470"/>
    </row>
    <row r="20" spans="2:5" ht="17.25">
      <c r="B20" s="258"/>
      <c r="C20" s="259"/>
      <c r="D20" s="260"/>
      <c r="E20" s="239"/>
    </row>
    <row r="21" spans="2:5" ht="17.25">
      <c r="B21" s="258"/>
      <c r="C21" s="271" t="s">
        <v>135</v>
      </c>
      <c r="D21" s="272">
        <f>SUM(E6+D11+D12+D13+E15+E16+E17+D19)</f>
        <v>0</v>
      </c>
      <c r="E21" s="273"/>
    </row>
    <row r="22" spans="2:5" ht="17.25">
      <c r="B22" s="258"/>
      <c r="C22" s="271" t="s">
        <v>134</v>
      </c>
      <c r="D22" s="274">
        <f>IFERROR((D21/C3),0)</f>
        <v>0</v>
      </c>
      <c r="E22" s="275"/>
    </row>
    <row r="23" spans="2:5">
      <c r="B23" s="265"/>
      <c r="C23" s="266"/>
      <c r="D23" s="267"/>
      <c r="E23" s="268"/>
    </row>
  </sheetData>
  <sheetProtection password="CF6C" sheet="1" objects="1" scenarios="1" selectLockedCells="1"/>
  <mergeCells count="9">
    <mergeCell ref="D18:E18"/>
    <mergeCell ref="D19:E19"/>
    <mergeCell ref="B2:E2"/>
    <mergeCell ref="B7:E7"/>
    <mergeCell ref="D10:E10"/>
    <mergeCell ref="D12:E12"/>
    <mergeCell ref="D13:E13"/>
    <mergeCell ref="B9:E9"/>
    <mergeCell ref="D11:E11"/>
  </mergeCells>
  <dataValidations count="2">
    <dataValidation allowBlank="1" showErrorMessage="1" promptTitle="Referencia" prompt="Donato, L. B. (2007). ESTIMACIÓN DEL CONSUMO POTENCIAL DE GASOIL PARA LAS TAREAS AGRÍCOLAS, TRANSPORTE Y SECADO DE GRANOS EN EL SECTOR AGROPECUARIO." sqref="B19"/>
    <dataValidation type="decimal" allowBlank="1" showInputMessage="1" showErrorMessage="1" error="Por favor, ingresar sólo números. Gracias!_x000a_" sqref="C15:D17 C19 C12:C13 C6:D6 C3:C4">
      <formula1>0</formula1>
      <formula2>1E+23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E47"/>
  <sheetViews>
    <sheetView workbookViewId="0">
      <selection activeCell="D6" sqref="D6"/>
    </sheetView>
  </sheetViews>
  <sheetFormatPr baseColWidth="10" defaultRowHeight="12.75"/>
  <cols>
    <col min="1" max="1" width="9.42578125" style="124" customWidth="1"/>
    <col min="2" max="2" width="25" style="124" bestFit="1" customWidth="1"/>
    <col min="3" max="3" width="23.140625" style="124" customWidth="1"/>
    <col min="4" max="4" width="22.85546875" style="124" customWidth="1"/>
    <col min="5" max="5" width="25.5703125" style="124" customWidth="1"/>
    <col min="6" max="16384" width="11.42578125" style="124"/>
  </cols>
  <sheetData>
    <row r="2" spans="2:5" ht="24.75">
      <c r="B2" s="466" t="s">
        <v>225</v>
      </c>
      <c r="C2" s="467"/>
      <c r="D2" s="467"/>
      <c r="E2" s="468"/>
    </row>
    <row r="3" spans="2:5" ht="21" customHeight="1">
      <c r="B3" s="293" t="s">
        <v>213</v>
      </c>
      <c r="C3" s="232">
        <v>50</v>
      </c>
      <c r="D3" s="276"/>
      <c r="E3" s="277"/>
    </row>
    <row r="4" spans="2:5" ht="15">
      <c r="B4" s="299"/>
      <c r="C4" s="238"/>
      <c r="D4" s="238"/>
      <c r="E4" s="239"/>
    </row>
    <row r="5" spans="2:5" ht="17.25">
      <c r="B5" s="294" t="s">
        <v>211</v>
      </c>
      <c r="C5" s="241" t="s">
        <v>132</v>
      </c>
      <c r="D5" s="241" t="s">
        <v>273</v>
      </c>
      <c r="E5" s="241" t="s">
        <v>3</v>
      </c>
    </row>
    <row r="6" spans="2:5" ht="34.5">
      <c r="B6" s="359" t="s">
        <v>200</v>
      </c>
      <c r="C6" s="200">
        <v>0</v>
      </c>
      <c r="D6" s="278">
        <v>0</v>
      </c>
      <c r="E6" s="254">
        <f>VLOOKUP(B6,Base!C:D,2,0)*C6*D6</f>
        <v>0</v>
      </c>
    </row>
    <row r="7" spans="2:5" ht="15.75">
      <c r="B7" s="471"/>
      <c r="C7" s="472"/>
      <c r="D7" s="472"/>
      <c r="E7" s="473"/>
    </row>
    <row r="8" spans="2:5" ht="17.25">
      <c r="B8" s="286" t="s">
        <v>212</v>
      </c>
      <c r="C8" s="245"/>
      <c r="D8" s="245"/>
      <c r="E8" s="246"/>
    </row>
    <row r="9" spans="2:5" ht="41.25" customHeight="1">
      <c r="B9" s="461" t="s">
        <v>199</v>
      </c>
      <c r="C9" s="462"/>
      <c r="D9" s="462"/>
      <c r="E9" s="463"/>
    </row>
    <row r="10" spans="2:5" ht="17.25">
      <c r="B10" s="247"/>
      <c r="C10" s="248" t="s">
        <v>112</v>
      </c>
      <c r="D10" s="469" t="s">
        <v>3</v>
      </c>
      <c r="E10" s="469"/>
    </row>
    <row r="11" spans="2:5" ht="17.25">
      <c r="B11" s="358" t="s">
        <v>4</v>
      </c>
      <c r="C11" s="200">
        <v>0</v>
      </c>
      <c r="D11" s="464">
        <f>VLOOKUP(B11,Base!C:D,2,0)*C11</f>
        <v>0</v>
      </c>
      <c r="E11" s="465"/>
    </row>
    <row r="12" spans="2:5" ht="17.25">
      <c r="B12" s="360" t="s">
        <v>131</v>
      </c>
      <c r="C12" s="249">
        <v>50</v>
      </c>
      <c r="D12" s="470">
        <f>VLOOKUP(B12,Base!C:D,2,0)*C12</f>
        <v>1241</v>
      </c>
      <c r="E12" s="470"/>
    </row>
    <row r="13" spans="2:5" ht="17.25">
      <c r="B13" s="361" t="s">
        <v>130</v>
      </c>
      <c r="C13" s="250">
        <v>0</v>
      </c>
      <c r="D13" s="476">
        <f>VLOOKUP(B13,Base!C:D,2,0)*C13</f>
        <v>0</v>
      </c>
      <c r="E13" s="477"/>
    </row>
    <row r="14" spans="2:5" ht="34.5">
      <c r="B14" s="240"/>
      <c r="C14" s="241" t="s">
        <v>216</v>
      </c>
      <c r="D14" s="248" t="s">
        <v>112</v>
      </c>
      <c r="E14" s="241" t="s">
        <v>3</v>
      </c>
    </row>
    <row r="15" spans="2:5" ht="17.25">
      <c r="B15" s="362" t="s">
        <v>5</v>
      </c>
      <c r="C15" s="279">
        <v>1</v>
      </c>
      <c r="D15" s="280">
        <v>50</v>
      </c>
      <c r="E15" s="254">
        <f>VLOOKUP(B15,Base!C:D,2,0)*C15*D15</f>
        <v>132.95999999999998</v>
      </c>
    </row>
    <row r="16" spans="2:5" ht="17.25">
      <c r="B16" s="363" t="s">
        <v>6</v>
      </c>
      <c r="C16" s="253">
        <v>1</v>
      </c>
      <c r="D16" s="253">
        <v>50</v>
      </c>
      <c r="E16" s="254">
        <f>VLOOKUP(B16,Base!C:D,2,0)*C16*D16</f>
        <v>132.95999999999998</v>
      </c>
    </row>
    <row r="17" spans="2:5" ht="17.25">
      <c r="B17" s="361" t="s">
        <v>7</v>
      </c>
      <c r="C17" s="255">
        <v>0</v>
      </c>
      <c r="D17" s="255">
        <v>0</v>
      </c>
      <c r="E17" s="256">
        <f>VLOOKUP(B17,Base!C:D,2,0)*C17*D17</f>
        <v>0</v>
      </c>
    </row>
    <row r="18" spans="2:5" ht="17.25">
      <c r="B18" s="240"/>
      <c r="C18" s="248" t="s">
        <v>112</v>
      </c>
      <c r="D18" s="469" t="s">
        <v>3</v>
      </c>
      <c r="E18" s="469"/>
    </row>
    <row r="19" spans="2:5" ht="17.25">
      <c r="B19" s="365" t="s">
        <v>144</v>
      </c>
      <c r="C19" s="281">
        <v>50</v>
      </c>
      <c r="D19" s="478">
        <f>(VLOOKUP(B19,Base!C:D,2,0)*C19)</f>
        <v>2157.83</v>
      </c>
      <c r="E19" s="478"/>
    </row>
    <row r="20" spans="2:5" ht="17.25">
      <c r="B20" s="258"/>
      <c r="C20" s="259"/>
      <c r="D20" s="260"/>
      <c r="E20" s="239"/>
    </row>
    <row r="21" spans="2:5" ht="17.25">
      <c r="B21" s="258"/>
      <c r="C21" s="271" t="s">
        <v>135</v>
      </c>
      <c r="D21" s="272">
        <f>(E6+D11+D12+D13+E15+E16+E17+D19)</f>
        <v>3664.75</v>
      </c>
      <c r="E21" s="273"/>
    </row>
    <row r="22" spans="2:5" ht="17.25">
      <c r="B22" s="258"/>
      <c r="C22" s="271" t="s">
        <v>134</v>
      </c>
      <c r="D22" s="274">
        <f>IFERROR((D21/C3),0)</f>
        <v>73.295000000000002</v>
      </c>
      <c r="E22" s="275"/>
    </row>
    <row r="23" spans="2:5">
      <c r="B23" s="265"/>
      <c r="C23" s="266"/>
      <c r="D23" s="267"/>
      <c r="E23" s="268"/>
    </row>
    <row r="24" spans="2:5">
      <c r="B24" s="77"/>
      <c r="C24" s="77"/>
      <c r="D24" s="78"/>
      <c r="E24" s="78"/>
    </row>
    <row r="47" spans="2:5">
      <c r="B47" s="77"/>
      <c r="C47" s="77"/>
      <c r="D47" s="78"/>
      <c r="E47" s="78"/>
    </row>
  </sheetData>
  <sheetProtection password="CF6C" sheet="1" objects="1" scenarios="1" selectLockedCells="1"/>
  <mergeCells count="9">
    <mergeCell ref="D18:E18"/>
    <mergeCell ref="D19:E19"/>
    <mergeCell ref="B2:E2"/>
    <mergeCell ref="B7:E7"/>
    <mergeCell ref="D10:E10"/>
    <mergeCell ref="D12:E12"/>
    <mergeCell ref="D13:E13"/>
    <mergeCell ref="B9:E9"/>
    <mergeCell ref="D11:E11"/>
  </mergeCells>
  <dataValidations count="2">
    <dataValidation allowBlank="1" showErrorMessage="1" promptTitle="Referencia" prompt="Donato, L. B. (2007). ESTIMACIÓN DEL CONSUMO POTENCIAL DE GASOIL PARA LAS TAREAS AGRÍCOLAS, TRANSPORTE Y SECADO DE GRANOS EN EL SECTOR AGROPECUARIO." sqref="B19"/>
    <dataValidation type="decimal" allowBlank="1" showInputMessage="1" showErrorMessage="1" error="Por favor, ingresar sólo números. Gracias!_x000a_" sqref="C12:C13 C6:D6 C3 C15:D17 C19">
      <formula1>0</formula1>
      <formula2>1E+23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E23"/>
  <sheetViews>
    <sheetView workbookViewId="0">
      <selection activeCell="C11" sqref="C11"/>
    </sheetView>
  </sheetViews>
  <sheetFormatPr baseColWidth="10" defaultRowHeight="12.75"/>
  <cols>
    <col min="1" max="1" width="11.42578125" style="124"/>
    <col min="2" max="2" width="25" style="227" bestFit="1" customWidth="1"/>
    <col min="3" max="3" width="26.140625" style="227" customWidth="1"/>
    <col min="4" max="4" width="20" style="227" customWidth="1"/>
    <col min="5" max="5" width="20.42578125" style="227" customWidth="1"/>
    <col min="6" max="16384" width="11.42578125" style="124"/>
  </cols>
  <sheetData>
    <row r="2" spans="2:5" ht="24.75">
      <c r="B2" s="466" t="s">
        <v>226</v>
      </c>
      <c r="C2" s="467"/>
      <c r="D2" s="467"/>
      <c r="E2" s="468"/>
    </row>
    <row r="3" spans="2:5" ht="24.75">
      <c r="B3" s="293" t="s">
        <v>213</v>
      </c>
      <c r="C3" s="232">
        <v>0</v>
      </c>
      <c r="D3" s="276"/>
      <c r="E3" s="277"/>
    </row>
    <row r="4" spans="2:5">
      <c r="B4" s="258"/>
      <c r="C4" s="238"/>
      <c r="D4" s="238"/>
      <c r="E4" s="239"/>
    </row>
    <row r="5" spans="2:5" ht="34.5">
      <c r="B5" s="300" t="s">
        <v>211</v>
      </c>
      <c r="C5" s="241" t="s">
        <v>132</v>
      </c>
      <c r="D5" s="241" t="s">
        <v>273</v>
      </c>
      <c r="E5" s="241" t="s">
        <v>3</v>
      </c>
    </row>
    <row r="6" spans="2:5" ht="34.5">
      <c r="B6" s="359" t="s">
        <v>200</v>
      </c>
      <c r="C6" s="200">
        <v>0</v>
      </c>
      <c r="D6" s="278">
        <v>0</v>
      </c>
      <c r="E6" s="254">
        <f>VLOOKUP(B6,Base!C:D,2,0)*C6*D6</f>
        <v>0</v>
      </c>
    </row>
    <row r="7" spans="2:5" ht="15.75">
      <c r="B7" s="471"/>
      <c r="C7" s="472"/>
      <c r="D7" s="472"/>
      <c r="E7" s="473"/>
    </row>
    <row r="8" spans="2:5" ht="17.25">
      <c r="B8" s="286" t="s">
        <v>212</v>
      </c>
      <c r="C8" s="245"/>
      <c r="D8" s="245"/>
      <c r="E8" s="246"/>
    </row>
    <row r="9" spans="2:5" ht="37.5" customHeight="1">
      <c r="B9" s="461" t="s">
        <v>199</v>
      </c>
      <c r="C9" s="462"/>
      <c r="D9" s="462"/>
      <c r="E9" s="463"/>
    </row>
    <row r="10" spans="2:5" ht="17.25">
      <c r="B10" s="247"/>
      <c r="C10" s="248" t="s">
        <v>112</v>
      </c>
      <c r="D10" s="469" t="s">
        <v>3</v>
      </c>
      <c r="E10" s="469"/>
    </row>
    <row r="11" spans="2:5" ht="17.25">
      <c r="B11" s="358" t="s">
        <v>4</v>
      </c>
      <c r="C11" s="200">
        <v>0</v>
      </c>
      <c r="D11" s="464">
        <f>VLOOKUP(B11,Base!C:D,2,0)*C11</f>
        <v>0</v>
      </c>
      <c r="E11" s="465"/>
    </row>
    <row r="12" spans="2:5" ht="17.25">
      <c r="B12" s="360" t="s">
        <v>131</v>
      </c>
      <c r="C12" s="249">
        <v>0</v>
      </c>
      <c r="D12" s="470">
        <f>VLOOKUP(B12,Base!C:D,2,0)*C12</f>
        <v>0</v>
      </c>
      <c r="E12" s="470"/>
    </row>
    <row r="13" spans="2:5" ht="17.25">
      <c r="B13" s="361" t="s">
        <v>130</v>
      </c>
      <c r="C13" s="250">
        <v>0</v>
      </c>
      <c r="D13" s="476">
        <f>VLOOKUP(B13,Base!C:D,2,0)*C13</f>
        <v>0</v>
      </c>
      <c r="E13" s="477"/>
    </row>
    <row r="14" spans="2:5" ht="34.5">
      <c r="B14" s="240"/>
      <c r="C14" s="241" t="s">
        <v>216</v>
      </c>
      <c r="D14" s="248" t="s">
        <v>112</v>
      </c>
      <c r="E14" s="241" t="s">
        <v>3</v>
      </c>
    </row>
    <row r="15" spans="2:5" ht="17.25">
      <c r="B15" s="362" t="s">
        <v>5</v>
      </c>
      <c r="C15" s="283">
        <v>0</v>
      </c>
      <c r="D15" s="280">
        <v>0</v>
      </c>
      <c r="E15" s="254">
        <f>VLOOKUP(B15,Base!C:D,2,0)*C15*D15</f>
        <v>0</v>
      </c>
    </row>
    <row r="16" spans="2:5" ht="17.25">
      <c r="B16" s="363" t="s">
        <v>6</v>
      </c>
      <c r="C16" s="253">
        <v>0</v>
      </c>
      <c r="D16" s="253">
        <v>0</v>
      </c>
      <c r="E16" s="254">
        <f>VLOOKUP(B16,Base!C:D,2,0)*C16*D16</f>
        <v>0</v>
      </c>
    </row>
    <row r="17" spans="2:5" ht="17.25">
      <c r="B17" s="361" t="s">
        <v>7</v>
      </c>
      <c r="C17" s="255">
        <v>0</v>
      </c>
      <c r="D17" s="255">
        <v>0</v>
      </c>
      <c r="E17" s="256">
        <f>VLOOKUP(B17,Base!C:D,2,0)*C17*D17</f>
        <v>0</v>
      </c>
    </row>
    <row r="18" spans="2:5" ht="17.25">
      <c r="B18" s="240"/>
      <c r="C18" s="248" t="s">
        <v>112</v>
      </c>
      <c r="D18" s="469" t="s">
        <v>3</v>
      </c>
      <c r="E18" s="469"/>
    </row>
    <row r="19" spans="2:5" ht="17.25">
      <c r="B19" s="366" t="s">
        <v>144</v>
      </c>
      <c r="C19" s="281">
        <v>0</v>
      </c>
      <c r="D19" s="478">
        <f>(VLOOKUP(B19,Base!C:D,2,0)*C19)</f>
        <v>0</v>
      </c>
      <c r="E19" s="478"/>
    </row>
    <row r="20" spans="2:5" ht="17.25">
      <c r="B20" s="258"/>
      <c r="C20" s="259"/>
      <c r="D20" s="260"/>
      <c r="E20" s="239"/>
    </row>
    <row r="21" spans="2:5" ht="17.25">
      <c r="B21" s="258"/>
      <c r="C21" s="271" t="s">
        <v>135</v>
      </c>
      <c r="D21" s="481">
        <f>SUM(E6+D11+D12+D13+E15+E16+E17+D19)</f>
        <v>0</v>
      </c>
      <c r="E21" s="482"/>
    </row>
    <row r="22" spans="2:5" ht="17.25">
      <c r="B22" s="258"/>
      <c r="C22" s="271" t="s">
        <v>134</v>
      </c>
      <c r="D22" s="479">
        <f>IFERROR((D21/C3),0)</f>
        <v>0</v>
      </c>
      <c r="E22" s="480"/>
    </row>
    <row r="23" spans="2:5">
      <c r="B23" s="265"/>
      <c r="C23" s="266"/>
      <c r="D23" s="267"/>
      <c r="E23" s="268"/>
    </row>
  </sheetData>
  <sheetProtection password="CF6C" sheet="1" objects="1" scenarios="1" selectLockedCells="1"/>
  <mergeCells count="11">
    <mergeCell ref="B2:E2"/>
    <mergeCell ref="B7:E7"/>
    <mergeCell ref="D22:E22"/>
    <mergeCell ref="D12:E12"/>
    <mergeCell ref="D13:E13"/>
    <mergeCell ref="D10:E10"/>
    <mergeCell ref="D18:E18"/>
    <mergeCell ref="D21:E21"/>
    <mergeCell ref="D19:E19"/>
    <mergeCell ref="B9:E9"/>
    <mergeCell ref="D11:E11"/>
  </mergeCells>
  <dataValidations count="2">
    <dataValidation allowBlank="1" showErrorMessage="1" promptTitle="Referencia" prompt="Donato, L. B. (2007). ESTIMACIÓN DEL CONSUMO POTENCIAL DE GASOIL PARA LAS TAREAS AGRÍCOLAS, TRANSPORTE Y SECADO DE GRANOS EN EL SECTOR AGROPECUARIO." sqref="B19"/>
    <dataValidation type="decimal" allowBlank="1" showInputMessage="1" showErrorMessage="1" error="Por favor, ingresar sólo números. Gracias!_x000a_" sqref="C19 C15:D17 C3 C6:D6 C12:C13">
      <formula1>0</formula1>
      <formula2>1E+23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21</vt:i4>
      </vt:variant>
    </vt:vector>
  </HeadingPairs>
  <TitlesOfParts>
    <vt:vector size="36" baseType="lpstr">
      <vt:lpstr>Principal</vt:lpstr>
      <vt:lpstr>1. Labores en Campo</vt:lpstr>
      <vt:lpstr>2. Movilidad Operativa</vt:lpstr>
      <vt:lpstr>3. Consumos Administrativos</vt:lpstr>
      <vt:lpstr>Resultados</vt:lpstr>
      <vt:lpstr>Soja 1ra</vt:lpstr>
      <vt:lpstr>Soja 2da</vt:lpstr>
      <vt:lpstr>Maiz temprano</vt:lpstr>
      <vt:lpstr>Maiz tardio</vt:lpstr>
      <vt:lpstr>Girasol</vt:lpstr>
      <vt:lpstr>Trigo</vt:lpstr>
      <vt:lpstr>Cebada</vt:lpstr>
      <vt:lpstr>Sorgo</vt:lpstr>
      <vt:lpstr>Base de datos</vt:lpstr>
      <vt:lpstr>Base</vt:lpstr>
      <vt:lpstr>cebada</vt:lpstr>
      <vt:lpstr>cebada_1</vt:lpstr>
      <vt:lpstr>dias_invierno</vt:lpstr>
      <vt:lpstr>dias_laborales</vt:lpstr>
      <vt:lpstr>dias_verano</vt:lpstr>
      <vt:lpstr>girasol</vt:lpstr>
      <vt:lpstr>girasol_1</vt:lpstr>
      <vt:lpstr>Huella_Total</vt:lpstr>
      <vt:lpstr>Maiz_1</vt:lpstr>
      <vt:lpstr>Maiz_2</vt:lpstr>
      <vt:lpstr>maiz_tardio</vt:lpstr>
      <vt:lpstr>maiz_temprano</vt:lpstr>
      <vt:lpstr>soja</vt:lpstr>
      <vt:lpstr>soja_1</vt:lpstr>
      <vt:lpstr>soja_2</vt:lpstr>
      <vt:lpstr>soja_primera</vt:lpstr>
      <vt:lpstr>soja_segunda</vt:lpstr>
      <vt:lpstr>sorgo</vt:lpstr>
      <vt:lpstr>sorgo_1</vt:lpstr>
      <vt:lpstr>trigo</vt:lpstr>
      <vt:lpstr>trigo_1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2018-07-30T16:00:50Z</dcterms:modified>
</cp:coreProperties>
</file>